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veli\Desktop\BM\ARMENIA 221123\10574 EEP ARMENIA - copy 081223\DOCUMENTOS COMPLEMENTARIOS\PLAN DE OFERTA\"/>
    </mc:Choice>
  </mc:AlternateContent>
  <bookViews>
    <workbookView xWindow="0" yWindow="0" windowWidth="20490" windowHeight="7455"/>
  </bookViews>
  <sheets>
    <sheet name="LISTADO DE CANTIDADES" sheetId="2" r:id="rId1"/>
  </sheets>
  <definedNames>
    <definedName name="_xlnm.Print_Area" localSheetId="0">'LISTADO DE CANTIDADES'!$A$1:$G$1</definedName>
    <definedName name="_xlnm.Print_Titles" localSheetId="0">'LISTADO DE CANTIDADES'!$1:$6</definedName>
  </definedNames>
  <calcPr calcId="152511"/>
  <extLst>
    <ext uri="GoogleSheetsCustomDataVersion2">
      <go:sheetsCustomData xmlns:go="http://customooxmlschemas.google.com/" r:id="rId6" roundtripDataChecksum="6Jh+6IdwYjptTj/YulVltIl35QVldRmWpRcZbrdZmtg="/>
    </ext>
  </extLst>
</workbook>
</file>

<file path=xl/calcChain.xml><?xml version="1.0" encoding="utf-8"?>
<calcChain xmlns="http://schemas.openxmlformats.org/spreadsheetml/2006/main">
  <c r="D235" i="2" l="1"/>
  <c r="D667" i="2" l="1"/>
  <c r="D666" i="2"/>
  <c r="D665" i="2"/>
  <c r="D664" i="2"/>
  <c r="D546" i="2" l="1"/>
  <c r="D545" i="2"/>
  <c r="D544" i="2"/>
  <c r="D543" i="2"/>
  <c r="D542" i="2"/>
  <c r="D482" i="2"/>
  <c r="D481" i="2"/>
  <c r="D476" i="2"/>
  <c r="D475" i="2"/>
  <c r="D474" i="2"/>
  <c r="D471" i="2"/>
  <c r="D473" i="2"/>
  <c r="D472" i="2"/>
  <c r="D453" i="2"/>
  <c r="D438" i="2"/>
  <c r="D447" i="2"/>
  <c r="D445" i="2"/>
  <c r="D444" i="2"/>
  <c r="D388" i="2"/>
  <c r="D387" i="2"/>
  <c r="D368" i="2"/>
  <c r="D366" i="2"/>
  <c r="D365" i="2"/>
  <c r="D364" i="2"/>
  <c r="D363" i="2"/>
  <c r="D362" i="2"/>
  <c r="D360" i="2"/>
  <c r="D358" i="2"/>
  <c r="D357" i="2"/>
  <c r="D354" i="2"/>
  <c r="D353" i="2"/>
  <c r="D351" i="2"/>
  <c r="D350" i="2"/>
  <c r="D293" i="2"/>
  <c r="D292" i="2"/>
  <c r="D291" i="2"/>
  <c r="D290" i="2"/>
  <c r="D289" i="2"/>
  <c r="D253" i="2"/>
  <c r="D250" i="2"/>
  <c r="D249" i="2"/>
  <c r="D245" i="2"/>
  <c r="D244" i="2"/>
  <c r="D240" i="2"/>
  <c r="D241" i="2"/>
  <c r="D232" i="2"/>
  <c r="D229" i="2"/>
  <c r="D228" i="2"/>
  <c r="D227" i="2"/>
  <c r="D224" i="2"/>
  <c r="D223" i="2"/>
  <c r="D221" i="2"/>
  <c r="D220" i="2"/>
  <c r="D219" i="2"/>
  <c r="D215" i="2"/>
  <c r="D214" i="2"/>
  <c r="D212" i="2"/>
  <c r="D210" i="2"/>
  <c r="D209" i="2"/>
  <c r="D208" i="2"/>
  <c r="D207" i="2"/>
  <c r="D206" i="2"/>
  <c r="D202" i="2"/>
  <c r="D204" i="2"/>
  <c r="D201" i="2"/>
  <c r="D197" i="2"/>
  <c r="D196" i="2"/>
  <c r="D191" i="2"/>
  <c r="D192" i="2"/>
  <c r="D193" i="2"/>
  <c r="D194" i="2"/>
  <c r="D189" i="2"/>
  <c r="D190" i="2"/>
  <c r="D188" i="2"/>
  <c r="D187" i="2"/>
  <c r="D185" i="2"/>
  <c r="D184" i="2"/>
  <c r="D182" i="2"/>
  <c r="D181" i="2"/>
  <c r="D179" i="2"/>
  <c r="D177" i="2"/>
  <c r="D175" i="2"/>
  <c r="D174" i="2"/>
  <c r="D173" i="2"/>
  <c r="D172" i="2"/>
  <c r="D171" i="2"/>
  <c r="D169" i="2"/>
  <c r="D167" i="2"/>
  <c r="D166" i="2"/>
  <c r="D164" i="2"/>
  <c r="D163" i="2"/>
  <c r="D162" i="2"/>
  <c r="D160" i="2"/>
  <c r="D159" i="2"/>
  <c r="D157" i="2"/>
  <c r="D154" i="2"/>
  <c r="D152" i="2"/>
  <c r="D151" i="2"/>
  <c r="D150" i="2"/>
  <c r="D149" i="2"/>
  <c r="D146" i="2"/>
  <c r="D145" i="2"/>
  <c r="D144" i="2"/>
  <c r="D143" i="2"/>
  <c r="D142" i="2"/>
  <c r="D141" i="2"/>
  <c r="D139" i="2"/>
  <c r="D137" i="2"/>
  <c r="D136" i="2"/>
  <c r="D134" i="2"/>
  <c r="D132" i="2"/>
  <c r="D131" i="2"/>
  <c r="D130" i="2"/>
  <c r="D129" i="2"/>
  <c r="D128" i="2"/>
  <c r="D126" i="2"/>
  <c r="D124" i="2"/>
  <c r="D123" i="2"/>
  <c r="D87" i="2" l="1"/>
  <c r="D86" i="2"/>
  <c r="D88" i="2"/>
  <c r="D84" i="2"/>
  <c r="D77" i="2"/>
  <c r="D75" i="2"/>
  <c r="D626" i="2" l="1"/>
  <c r="D625" i="2"/>
  <c r="D619" i="2"/>
  <c r="D617" i="2"/>
  <c r="D614" i="2"/>
  <c r="D608" i="2"/>
  <c r="D607" i="2"/>
  <c r="D606" i="2"/>
  <c r="D605" i="2"/>
  <c r="D579" i="2"/>
  <c r="D440" i="2"/>
</calcChain>
</file>

<file path=xl/sharedStrings.xml><?xml version="1.0" encoding="utf-8"?>
<sst xmlns="http://schemas.openxmlformats.org/spreadsheetml/2006/main" count="1919" uniqueCount="1010">
  <si>
    <t>MINISTERIO DE EDUCACIÓN CIENCIA Y TECNOLOGÍA</t>
  </si>
  <si>
    <t xml:space="preserve">PROYECTO: ESCUELA DE EDUCACIÓN PARVULARIA ARMENIA </t>
  </si>
  <si>
    <t>MUNICIPIO: ARMENIA</t>
  </si>
  <si>
    <t xml:space="preserve">DEPARTAMENTO:  SONSONATE          CÓDIGO:  10574 </t>
  </si>
  <si>
    <t>No.</t>
  </si>
  <si>
    <t xml:space="preserve">DESCRIPCIÓN/PARTIDA </t>
  </si>
  <si>
    <t>UNIDAD</t>
  </si>
  <si>
    <t>CANTIDAD</t>
  </si>
  <si>
    <t>1.0</t>
  </si>
  <si>
    <t>OBRAS PRELIMINARES</t>
  </si>
  <si>
    <t>DEMOLICIONES Y DESMONTAJES</t>
  </si>
  <si>
    <t>1.1.1</t>
  </si>
  <si>
    <t>m²</t>
  </si>
  <si>
    <t>1.1.2</t>
  </si>
  <si>
    <t>1.1.3</t>
  </si>
  <si>
    <t>Tala y remocion de arbol, incluye: tala, destronconado y desraizado.</t>
  </si>
  <si>
    <t>u</t>
  </si>
  <si>
    <t>1.1.4</t>
  </si>
  <si>
    <t>2.0</t>
  </si>
  <si>
    <t xml:space="preserve">REHABILITACIONES </t>
  </si>
  <si>
    <t>SG</t>
  </si>
  <si>
    <t xml:space="preserve">CAMBIO DE CUBIERTA DE TECHO </t>
  </si>
  <si>
    <t>DRENAJES DE AGUAS LLUVIAS</t>
  </si>
  <si>
    <t xml:space="preserve">ACABADOS </t>
  </si>
  <si>
    <t xml:space="preserve">VENTANAS </t>
  </si>
  <si>
    <t xml:space="preserve">PISOS </t>
  </si>
  <si>
    <t>Sunimistro e instalacion de piso tipo porcelanato de alto tráfico de 60x60 cm color ivory. Pegamento especial para porcelanato.</t>
  </si>
  <si>
    <t>Suministro e instalación de Zócalo de porcelanato de h=7.5cm. color IVORY. Pegamento especial para porcelanato.</t>
  </si>
  <si>
    <t>SISTEMAS ELÉCTRICOS E ILUMINACIÓN</t>
  </si>
  <si>
    <t xml:space="preserve">PUERTAS </t>
  </si>
  <si>
    <t>Puerta abatible de una hoja, acero rolado en frio de 0.73 mm, g-40, con refuerzo para doble ventanilla y manija, mocheta de una hoja, fabricada en acero g-40, cal.16, ventana de 4x27", vidrio claro de 7mm con marco y contramarco de acero rolado en frio de 0.80 mm.</t>
  </si>
  <si>
    <t xml:space="preserve">DESMONTAJES </t>
  </si>
  <si>
    <t>MUEBLES</t>
  </si>
  <si>
    <t>2.2.1</t>
  </si>
  <si>
    <t>2.3.1</t>
  </si>
  <si>
    <t>3.1.1</t>
  </si>
  <si>
    <t>TRAZO</t>
  </si>
  <si>
    <t>Trazo por unidad de área</t>
  </si>
  <si>
    <t>TERRACERIA</t>
  </si>
  <si>
    <t>OBRAS DE CONSTRUCCIÓN</t>
  </si>
  <si>
    <t>Solera de fundación, 45x25 cms  de f'c=210 kg/cm², acero longitudinal 4#4, estribo #2@15 cms. Según especificaciones tecnicas.</t>
  </si>
  <si>
    <t>Piso de concreto de f'c=180 kg/cm² de t=0.07 m, refuerzo electromalla 6"x6", calibre 9/9. Incluye base de Suelo cemento 20:1, material selecto 95% proctor, segun AASTHO T-134.</t>
  </si>
  <si>
    <t>Pared de Bloque de Concreto 15X20X40 CM. RV N°4@0.40M, RH N°2@0.40. Incluye solera intermedia, solera de coronamiento, esquineros y repisa de ventanas. Según detalle.</t>
  </si>
  <si>
    <t>3.1.1.2</t>
  </si>
  <si>
    <t xml:space="preserve">CONCRETO ESTRUCTURAL </t>
  </si>
  <si>
    <t xml:space="preserve">CUBIERTAS Y PROTECCIONES </t>
  </si>
  <si>
    <t>Suministro e instalacion de zócalo sanitario (curva sanitaria) de pvc color blanco.</t>
  </si>
  <si>
    <t>ARTEFACTOS SANITARIOS</t>
  </si>
  <si>
    <t>Suministro e instalación de inodoro de porcelana, alto desempeño, taza tipo elongada descarga simple 4 lpf, incluye tubo de abasto flexible y válvula de control y sus accesorios.</t>
  </si>
  <si>
    <t xml:space="preserve">Suministro e instalación de lavamanos de pedestal, de un agujero, losa vitrificada, cero absorción a la humedad, incluye grifo y accesorios de instalación. </t>
  </si>
  <si>
    <t>Suministro e instalación de Ducha, con todos sus accesorios de la mejor calidad.</t>
  </si>
  <si>
    <t>Barras de acero inoxidable de 18 y 36"x1¼" para apoyo de personas con discapacidad</t>
  </si>
  <si>
    <t>Depósito para desechos</t>
  </si>
  <si>
    <t>SISTEMA HIDRAULICO</t>
  </si>
  <si>
    <t>U</t>
  </si>
  <si>
    <t xml:space="preserve">INSTALACIONES HIDRAULICAS </t>
  </si>
  <si>
    <t>sg</t>
  </si>
  <si>
    <t>Trazo por unidad de área.</t>
  </si>
  <si>
    <t>Solera de fundación, 45x25 cms de concreto de f'c=210 kg/cm², acero longitudinal G40 4#4 +2#3, estribo G40 #2@15 cms</t>
  </si>
  <si>
    <t xml:space="preserve">CUBIERTA DE TECHO </t>
  </si>
  <si>
    <t>INSTALACIONES HIDRAULICAS</t>
  </si>
  <si>
    <t>c/u</t>
  </si>
  <si>
    <t>4.1.1</t>
  </si>
  <si>
    <t>4.1.2</t>
  </si>
  <si>
    <t>4.1.3</t>
  </si>
  <si>
    <t>4.2.1</t>
  </si>
  <si>
    <t>4.2.2</t>
  </si>
  <si>
    <t>4.2.3</t>
  </si>
  <si>
    <t>4.3.1</t>
  </si>
  <si>
    <t>4.3.2</t>
  </si>
  <si>
    <t>4.3.3</t>
  </si>
  <si>
    <t>OBRAS EXTERIORES</t>
  </si>
  <si>
    <t>5.2.1</t>
  </si>
  <si>
    <t>5.2.2</t>
  </si>
  <si>
    <t>5.3.1</t>
  </si>
  <si>
    <t>ML</t>
  </si>
  <si>
    <t>5.3.2</t>
  </si>
  <si>
    <t>5.3.3</t>
  </si>
  <si>
    <t>5.3.4</t>
  </si>
  <si>
    <t>5.3.5</t>
  </si>
  <si>
    <t>S.G</t>
  </si>
  <si>
    <t>Conformación de terreno incluye siembra de cobertura vegetal con zacate barrenillo.</t>
  </si>
  <si>
    <t>6.1.1</t>
  </si>
  <si>
    <t>6.1.2</t>
  </si>
  <si>
    <t>6.1.3</t>
  </si>
  <si>
    <t>6.1.4</t>
  </si>
  <si>
    <t>6.1.5</t>
  </si>
  <si>
    <t>6.1.6</t>
  </si>
  <si>
    <t>6.1.7</t>
  </si>
  <si>
    <t>6.1.8</t>
  </si>
  <si>
    <t>6.1.9</t>
  </si>
  <si>
    <t>6.1.10</t>
  </si>
  <si>
    <t>6.1.11</t>
  </si>
  <si>
    <t>6.1.12</t>
  </si>
  <si>
    <t>6.1.13</t>
  </si>
  <si>
    <t>6.1.14</t>
  </si>
  <si>
    <t>6.2.1</t>
  </si>
  <si>
    <t>6.2.2</t>
  </si>
  <si>
    <t>6.2.3</t>
  </si>
  <si>
    <t>6.2.4</t>
  </si>
  <si>
    <t>6.2.5</t>
  </si>
  <si>
    <t>6.3.1</t>
  </si>
  <si>
    <t>6.3.2</t>
  </si>
  <si>
    <t xml:space="preserve">MÓDULO A - MODULO DE 3 AULAS (AULAS 1 - 3 ), ADMINISTRACION, 5 SERVICIOS SANITARIOS INDIVIDUALES, COCINA-BODEGA-COMEDOR </t>
  </si>
  <si>
    <t>Suministro e instalacion de piso tipo porcelanato de alto tráfico de 60x60 cm color ivory. Pegamento especial para porcelanato.</t>
  </si>
  <si>
    <t>Suministro e instalación de Juegos infantiles con torre y deslizadero, según especificaciones técnicas.</t>
  </si>
  <si>
    <t>PRECIO UNITARIO</t>
  </si>
  <si>
    <t>SUB-TOTAL</t>
  </si>
  <si>
    <t>TOTAL PARTIDA</t>
  </si>
  <si>
    <t>M2</t>
  </si>
  <si>
    <t>Desmontaje y desalojo de instalaciones eléctricas</t>
  </si>
  <si>
    <t>Cubierta de techo insulado de 2",que incluye:
-Cambio de polín espacial a polín C de 4” chapa 14, estructuras de apoyo y todo lo necesario para su sujeción.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tipo Sikaflex en cada tornillo instalado en estructura de techo existente,
-Limpieza y remosión de residuos existentes 
-Todos los desmontajes y desalojo a botadero autorizado.
-Las dimensiones de la cubierta de techo son tomadas en proyección horizontal para efectos de pago.</t>
  </si>
  <si>
    <t>Suministro e instalación de canales de aguas lluvias de lámina de galvanizada lisa calibre 24, soldado y remachado, ganchos escondidos de pletina de 1" x 1/8" a cada 0.45 m, acabado final exterior dos manos de galvite, aplicar en interior en uniones, y dos manos de pintura esmalte color a definir exterior.</t>
  </si>
  <si>
    <t>Suministro e instalación de bajadas de aguas lluvias con tubería PVC Ø 4", 125 PSI. Sujetados con cinchos de platina de 1/8"x1", fijados con tornillo goloso de 2"x10 y anclas plásticas. Incluye accesorios.</t>
  </si>
  <si>
    <t>M</t>
  </si>
  <si>
    <t>Suministro y aplicación de pintura de agua acrílica lavable de primera calidad, acabado mate, para exteriores, incluye limpieza y preparación de paredes con base. Dos manos acabado uniforme. Diseño según MNE</t>
  </si>
  <si>
    <t>Repello de superficies verticales hasta e=2 cm. Incluye limpieza, remoción de pintura y escarificado de paredes existentes.</t>
  </si>
  <si>
    <t>Afinado en superficies verticales hasta E=2mm.</t>
  </si>
  <si>
    <t>Suministro y aplicación de 2 manos de pintura base látex acrílico de la mejor calidad, color a definir según manual MNE, para interiores parte superior, incluye limpieza y preparación de pared con base. Dos manos de acabado uniforme.</t>
  </si>
  <si>
    <t>Suministro y aplicación de pintura de aceite de primera calidad, para interiores, altura 1.40 mts, acabado de alto brillo, incluye limpieza y preparación de paredes con base. Dos manos de acabado uniforme.</t>
  </si>
  <si>
    <t>Ventana corrediza, perfilería de aluminio tipo pesado, anodizado natural y vidrio laminado claro de 6 mm, que incluye:
-Desmontaje de ventana existente
-Hechura de cuadrado afinado y pintado. 
-Resanes y pintura
-Sello en contorno exterior e interior entre perfil y pared, con sellador elastomérico tipo silicon pintable.</t>
  </si>
  <si>
    <t>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canalizacion por el piso. Incluye corte y resanes de paredes, pisos y protección de concreto.</t>
  </si>
  <si>
    <t>Tomacorriente doble para tv, aterrizado, cuerpo entero, configuración nema 5-20r, 3 hilos, 20 amp, 125 v, de nylon extrafuerte, resistente al alto impacto, color marfil, placa de acero inoxidable, caja rectangular de 4x2" tipo conduit para montaje superficial, con su alambrado y canalización por la pared. Incluye corte y resanes de paredes, pisos y protección de concreto. altura de montaje h=2.30m.</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</si>
  <si>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 Incluye corte y resanes de paredes, pisos y protección de concreto.</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</si>
  <si>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 Incluye corte y resanes de paredes, pisos y protección de concreto.</t>
  </si>
  <si>
    <t>Suministro e instalación de ventilador de techo   tipo industrial con 3 aspas metálicas, 120 v, 60-75 watts, control a la pared, 3 velocidades, color blanco incluye: estructura metálica, control de velocidad a la pared, canalización con emt, alambrado y bajada con tsj 3-16. Incluye corte y resanes de paredes, pisos y protección de concreto.</t>
  </si>
  <si>
    <t>Suministro e instalación de sub-tablero eléctrico de distribución  de 16 espacios (st-a) 120/240v, 4 hilos, 125amp. monofásico de empotrar con sus  ramales térmicos  incluye: protecciones térmicas para  circuitos ramales. Incluye corte y resanes de paredes, pisos y protección de concreto.</t>
  </si>
  <si>
    <t xml:space="preserve"> </t>
  </si>
  <si>
    <t>1.1.5</t>
  </si>
  <si>
    <t>Demolición de Modulo de servicios sanitarios, incluye: piso, paredes, cielo falso, estructura metálica, puertas, ventanas, instalaciones eléctricas y desalojos.</t>
  </si>
  <si>
    <t>Demolición de salon de usos multiples, incluye: piso, cielo falso, estructura metálica, puertas, instalaciones eléctricas y desalojos.</t>
  </si>
  <si>
    <t>M3</t>
  </si>
  <si>
    <t>1.1.6</t>
  </si>
  <si>
    <t>Demolición de bodega, incluye: piso, paredes, cielo falso, estructura metálica, puertas, ventanas, instalaciones eléctricas y desalojos.</t>
  </si>
  <si>
    <t>Desmontaje de bodega de educación fisica, incluye: demolicion de piso, desmontaje de paredes, cielo falso, estructura metálica, puertas, ventanas, instalaciones eléctricas y desalojos.</t>
  </si>
  <si>
    <t>1.1.7</t>
  </si>
  <si>
    <t>1.1.8</t>
  </si>
  <si>
    <t>1.1.9</t>
  </si>
  <si>
    <t>Demolición y desalojo de piso de cemento en area de pasillo de aulas.</t>
  </si>
  <si>
    <t>Demolición de administracion en Modulo A, incluye: piso, paredes, cielo falso, estructura metálica, puertas, ventanas, instalaciones eléctricas y desalojos.</t>
  </si>
  <si>
    <t>Demolición cocina en Modulo A, incluye: piso, paredes, cielo falso, estructura metálica, puertas, ventanas, instalaciones eléctricas y desalojos.</t>
  </si>
  <si>
    <t xml:space="preserve">Demolicion de canaletas en Modulos "A, B, C", Salon de usos multiples y areas exteriores, incluye desalojo.  </t>
  </si>
  <si>
    <t xml:space="preserve">Demolicion y desalojo de gradas de concreto en areas exteriores </t>
  </si>
  <si>
    <t>Demolicion y desalojo de muretes de ladrillo de barro h=1.00m</t>
  </si>
  <si>
    <t>1.1.10</t>
  </si>
  <si>
    <t>1.1.11</t>
  </si>
  <si>
    <t>1.1.12</t>
  </si>
  <si>
    <t>Desmontaje y desalojo de cubierta y estructura metalica en area recreativa</t>
  </si>
  <si>
    <t>2.1.2</t>
  </si>
  <si>
    <t>2.1.3</t>
  </si>
  <si>
    <t>2.1.4</t>
  </si>
  <si>
    <t>2.1.5</t>
  </si>
  <si>
    <t>2.1.6</t>
  </si>
  <si>
    <t>Excavación a mano hasta 1.00 m ( Material semiduro) en Fundaciones</t>
  </si>
  <si>
    <t>2.1.7</t>
  </si>
  <si>
    <t>Relleno compactado con Material selectos en Fundaciones</t>
  </si>
  <si>
    <t>2.1.8</t>
  </si>
  <si>
    <t xml:space="preserve">OBRAS DE CONSTRUCCIÓN </t>
  </si>
  <si>
    <t>2.1.9</t>
  </si>
  <si>
    <t>Solera de fundación, 30x20 cms de f'c=210 kg/cm², acero longitudinal 4#3, estribo #2@15 cms.</t>
  </si>
  <si>
    <t>2.1.10</t>
  </si>
  <si>
    <t>Pared de Bloque de Concreto 15x20x40 cms. RV N°4@0.40m, RH N°2@0.40m. Incluye solera intermedia, solera de coronamiento y esquineros. Según detalle.</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</si>
  <si>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</si>
  <si>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</si>
  <si>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</si>
  <si>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</si>
  <si>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</si>
  <si>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</si>
  <si>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</si>
  <si>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</si>
  <si>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</si>
  <si>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</si>
  <si>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</si>
  <si>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</si>
  <si>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</si>
  <si>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</si>
  <si>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</si>
  <si>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</si>
  <si>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</si>
  <si>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</si>
  <si>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</si>
  <si>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</si>
  <si>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</si>
  <si>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</si>
  <si>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</si>
  <si>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 Incluye corte y resanes de paredes, pisos y protección de concreto.</t>
  </si>
  <si>
    <t>2.1.34</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</si>
  <si>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t>
  </si>
  <si>
    <t>2.1.35</t>
  </si>
  <si>
    <t>2.1.37</t>
  </si>
  <si>
    <t>2.1.38</t>
  </si>
  <si>
    <t>Desmontaje y desalojo de Cielo Falso.</t>
  </si>
  <si>
    <t>2.1.39</t>
  </si>
  <si>
    <t xml:space="preserve">Desmontaje de estuctura existente VM y polin espacial. </t>
  </si>
  <si>
    <t>2.1.40</t>
  </si>
  <si>
    <t>Desmontaje de ventanas y defensa metálica existente.</t>
  </si>
  <si>
    <t>2.1.41</t>
  </si>
  <si>
    <t>Desmontaje de puertas metálicas existentes, eliminar pines, resane de hueco de donde se eliminó el pin.</t>
  </si>
  <si>
    <t>2.1.42</t>
  </si>
  <si>
    <t>PIZARRA</t>
  </si>
  <si>
    <t>2.1.43</t>
  </si>
  <si>
    <t>Pizarra según especificaciones técnicas. Incluye desmontaje de pizarra y desalojo existente.</t>
  </si>
  <si>
    <t>2.1.44</t>
  </si>
  <si>
    <t>2.1.45</t>
  </si>
  <si>
    <t>2.1.46</t>
  </si>
  <si>
    <t>2.1.47</t>
  </si>
  <si>
    <t>2.1.48</t>
  </si>
  <si>
    <t>2.1.49</t>
  </si>
  <si>
    <t>2.1.50</t>
  </si>
  <si>
    <t>2.1.51</t>
  </si>
  <si>
    <t>2.1.52</t>
  </si>
  <si>
    <t>2.1.53</t>
  </si>
  <si>
    <t>2.1.54</t>
  </si>
  <si>
    <t>2.1.55</t>
  </si>
  <si>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NORMA ANSI 118.6 color blanco.</t>
  </si>
  <si>
    <t>2.1.56</t>
  </si>
  <si>
    <t xml:space="preserve">VENTANAS  </t>
  </si>
  <si>
    <t>2.1.57</t>
  </si>
  <si>
    <t>2.1.58</t>
  </si>
  <si>
    <t>PUERTA</t>
  </si>
  <si>
    <t>2.1.59</t>
  </si>
  <si>
    <t>2.1.60</t>
  </si>
  <si>
    <t>2.1.61</t>
  </si>
  <si>
    <t>2.1.62</t>
  </si>
  <si>
    <t>2.1.63</t>
  </si>
  <si>
    <t>2.1.64</t>
  </si>
  <si>
    <t>2.1.65</t>
  </si>
  <si>
    <t>2.1.66</t>
  </si>
  <si>
    <t>Luminaria tipo apliqué ovalado (tortuga) con bombillo led de 12w, luz de día, con acabado blanco, para montaje superficial en pasillos y sanitarios. incluye caja octogonal tipo pesada ul, cableado y canalizacion con tuberia emt con sus accesorios.</t>
  </si>
  <si>
    <t>2.1.67</t>
  </si>
  <si>
    <t>2.1.68</t>
  </si>
  <si>
    <t>2.1.69</t>
  </si>
  <si>
    <t>Suministro e instalación de inodoro porcelana vitrificada, incluye asiento y accesorios, válvula de control y tubo de abasto flexible de fabricación americana, para medidas antropométricas infantiles.</t>
  </si>
  <si>
    <t>2.1.70</t>
  </si>
  <si>
    <t>2.1.71</t>
  </si>
  <si>
    <t>Mueble para lavamanos con Ovalin para parvularia, según especificaciones técnicas.</t>
  </si>
  <si>
    <t>2.1.72</t>
  </si>
  <si>
    <t>2.1.73</t>
  </si>
  <si>
    <t>Suministro e instalación de dispensador para papel higiénico</t>
  </si>
  <si>
    <t>2.1.74</t>
  </si>
  <si>
    <t>Suministro e instalación de dispensador de jabón liquido</t>
  </si>
  <si>
    <t>2.1.75</t>
  </si>
  <si>
    <t>2.1.76</t>
  </si>
  <si>
    <t>Tuberia de PVC de 1/2" de 250 PSI para agua potable, incluye accesorios para acople y conexiones, excavación y compactación</t>
  </si>
  <si>
    <t>2.1.77</t>
  </si>
  <si>
    <t>Tuberia de PVC de 4" de 100 PSI para aguas negras, incluye accesorios para acople y conexiones, excavación y compactación</t>
  </si>
  <si>
    <t>1.1.13</t>
  </si>
  <si>
    <t>1.1.14</t>
  </si>
  <si>
    <t>Demolición de pared de ladrillo de obra y solera intermedia en Modulo "A y B", incluye desalojo.</t>
  </si>
  <si>
    <t>CONSTRUCCION DE 2 SERVICIOS SANITARIOS</t>
  </si>
  <si>
    <t>ARTEFACTOS SANITARIOS Y ACCESORIOS</t>
  </si>
  <si>
    <t xml:space="preserve">Suministro e instalacion de tapon resumidero para duchas </t>
  </si>
  <si>
    <t>MEDIDAS AMBIENTALES Y SOCIALES</t>
  </si>
  <si>
    <t>TOTAL COSTOS DIRECTOS</t>
  </si>
  <si>
    <t>SUB TOTAL 1 (COSTO DIRECTO+IMPREVISTO+COSTO INDIRECTO)</t>
  </si>
  <si>
    <t>SUB TOTAL 2 (SUB TOTAL 1 + IVA)</t>
  </si>
  <si>
    <t>COSTO TOTAL</t>
  </si>
  <si>
    <t>Nervio de de concreto 210 kg/cm2, de15x15 cms, 4#3 y est. #2 @ 15 cms.</t>
  </si>
  <si>
    <t>CONSTRUCCIÓN DE NERVIOS DE CONCRETO PARA NICHO DE PUERTA</t>
  </si>
  <si>
    <t>Nervio N-1  85 X 15 cms, 7 # 4, #  2 @ 30 CM. Según detalle.</t>
  </si>
  <si>
    <t>CONSTRUCCION DE 4 SERVICIOS SANITARIOS</t>
  </si>
  <si>
    <t>MÓDULO C - MODULO DE 2 AULAS (AULAS 8 - 9 ), 3 SERVICIOS SANITARIOS INDIVIDUALES Y BODEGA GENERAL</t>
  </si>
  <si>
    <r>
      <rPr>
        <b/>
        <sz val="10"/>
        <color theme="1"/>
        <rFont val="Arial"/>
        <family val="2"/>
      </rPr>
      <t>REHABILITACIÓN DE 2 AULAS DE PARVULARIA (AULAS 8-9)</t>
    </r>
    <r>
      <rPr>
        <sz val="10"/>
        <color theme="1"/>
        <rFont val="Arial"/>
        <family val="2"/>
      </rPr>
      <t>, de acuerdo a plano y especificaciones técnicas.</t>
    </r>
  </si>
  <si>
    <t>REHABILITACION DE 3 SERVICIOS SANITARIOS</t>
  </si>
  <si>
    <t>Solera de fundación, 45x25 cms  de f'c=210 kg/cm², acero longitudinal 4#4, estribo #2@15 cms.</t>
  </si>
  <si>
    <t>Cubierta de techo insulado de 2",que incluye:
-Estructura metalica de soporte y anclajes
-Pintura (dos manos de pintura anticorrosiva diferente color) y dos manos de acabado final (esmalte) según especificaciones tecnicas. 
-Capote de lámina de aluminio, zinc y silicio, calibre 26. 
-Hechura de cepos en ambas caras, tornillería. 
-Aplicacion de impermeabilizante tipo Sikaflex en cada tornillo instalado 
-Las dimensiones de la cubierta de techo son tomadas en proyección horizontal para efectos de pago.</t>
  </si>
  <si>
    <t>PUERTAS</t>
  </si>
  <si>
    <t>Puerta abatible de una hoja, acero rolado en frio de 0.73 mm g40, con manija, mocheta de una hoja, fabricada en acero g-40 cal. 16, con marco y contramarco de acero rolado en frio de 0.80 mm.</t>
  </si>
  <si>
    <t>2.1.78</t>
  </si>
  <si>
    <t>2.1.79</t>
  </si>
  <si>
    <t>2.1.80</t>
  </si>
  <si>
    <t>2.1.81</t>
  </si>
  <si>
    <t>2.1.82</t>
  </si>
  <si>
    <t>2.1.83</t>
  </si>
  <si>
    <t>2.1.84</t>
  </si>
  <si>
    <t>2.1.85</t>
  </si>
  <si>
    <t>2.1.86</t>
  </si>
  <si>
    <t>CONSTRUCCION</t>
  </si>
  <si>
    <t>Suministro e instalación de inodoro de porcelana, alto desempeño, taza tipo elongada doble descarga 4/6 lpf, incluye tubo de abasto flexible y válvula de control y sus accesorios, asiento y tapadera.</t>
  </si>
  <si>
    <t>Suministro e instalación de lavamanos de pedestal, de un agujero, loza vitrificada, cero absorción a la humedad, incluye grifo y accesorios de instalación.</t>
  </si>
  <si>
    <t>Suministro e instalación de dispensador para papel higiénico.</t>
  </si>
  <si>
    <t>Suministro e instalación de dispensador de jabón liquido.</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</si>
  <si>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 Incluye corte y resanes de paredes, pisos y protección de concreto.</t>
  </si>
  <si>
    <t>Luminaria tipo wall pack (wp) led de 26w a 30w, luz de dia, para montaje superficial en paredes exteriores. incluye caja octogonal tipo pesada ul, cableado y canalizacion con tuberia rigida emt y sus accesorios.</t>
  </si>
  <si>
    <t>Sistema de CCTV con 2 Cámaras de seguridad 1080p Ip65, conexión fiable cableada de fácil instalación (con cable UTP) y conexión directa a la red WiFi. Almacenamiento local mediante tarjeta micro SD. Visión nocturna, audio bidireccional, detección de calor y movimiento. Incluye canalización con cajas galvanizadas pesadas UL, Tecnoducto empotrado en pared o piso, tubería EMT superficial con todos sus accesorios, cable UTP Cat 6 y los accesorios necesarios para su funcionamiento.</t>
  </si>
  <si>
    <t>Equipo de monitoreo y grabación. Incluye: Monitor 
LCD mínimo 24", grabador DVR de 4k 1Tb, soportes para montaje, conectores y accesorios.</t>
  </si>
  <si>
    <t>Suministro e instalacion de pizarra según especificaciones técnicas.</t>
  </si>
  <si>
    <t>3.1.2</t>
  </si>
  <si>
    <t>3.1.3</t>
  </si>
  <si>
    <t>Construcción de piso de concreto 210 kg/cm2, Electromalla 6x6 CAL 9/9, E=10 cm. Para Estacionamiento. Incluye base de suelo cemento 20:1. Incluye excavación, compactación, relleno de suelo cemento y desalojo.</t>
  </si>
  <si>
    <t>Losa de concreto con refuerzo #3@ 15cm en ambos sentidos e=8 cm, con enchape de azulejo color blanco de 20x20 cm para losa.</t>
  </si>
  <si>
    <t>ESTRUCTURAS METALICAS</t>
  </si>
  <si>
    <t>Columna de tubo estructural cuadrado de 4" chapa 14 h=3.00m, con su pedestal de concreto de 25x25x40cm, incluye aplicación de 2 manos de pintura anticorrosivo y 2 manos de acabado final.</t>
  </si>
  <si>
    <t>Viga de tubo estructural largo 0.61m alto 0.38m Ø2" y tubo estructural cuadrado se 2"x2" ambas chapa 14, con placa de sujecion de 6"x6"x3/8" empernada en columna existente, con aplicación de dos manos de anticorrosivo y dos manos de pintura de acabados final (esmalte)</t>
  </si>
  <si>
    <t>MUEBLES Y MOBILIARIO</t>
  </si>
  <si>
    <t xml:space="preserve">Campana de extracción: Suministro e instalación de campana, en lámina de acero inoxidable de 1.20 mm de espesor, con sistema doble de filtros en acero inoxidable de 50 mm de espesor, dimensiones 1.50 m de largo, 1.00 m de ancho y 0.60 m de profundidad.                                                                                                       </t>
  </si>
  <si>
    <t>Suministro e instalación de ductos 30x30 cm, de lámina de acero inoxidable, soldado con soldadura autógena y/o hermética.</t>
  </si>
  <si>
    <t>Extractor de 1,295 CFM, 0.85" CA, 1/2 HP, 120-1-60</t>
  </si>
  <si>
    <t>Mueble de cocina doble puerta bajo lavatrastos, dos puertas contiguas y entrepanos de plywood. Laminado tipo wilsonart o similar color a definir con tapacanto de 2mm, haladeras de barra, cierre suave. Segun planos.</t>
  </si>
  <si>
    <t>Mueble aereo de doble puerta y entrepanos de plywood. Laminado tipo wilsonart o similar color a definir con tapacanto de 2mm, haladeras de barra, cierre suave. Segun planos.</t>
  </si>
  <si>
    <t>Mueble gabinete de cocineta (4 gavetas). L=0.60m, de plywood. Laminado tipo wilsonart o similar color a definir con tapacanto de 2mm, haladeras de barra, cierre suave. Segun planos.</t>
  </si>
  <si>
    <t>Repisa de acero inoxidable de 0.40m x 1.00m, Segun planos.</t>
  </si>
  <si>
    <t>Suministro e instalación de dispensador de alcohol gel.</t>
  </si>
  <si>
    <t>ARTEFACTOS Y ACCESORIOS</t>
  </si>
  <si>
    <t>Suministro e instalación de fregadero de empotrar de 1 poceta con escurridero en acero inoxidable, incluye 1 grifo cuello de ganso de 15'' y accesorios de instalación. (Incluye desmontaje del existente).</t>
  </si>
  <si>
    <t>Construcción de trampa de grasa de 0.50x0.50x0.60 m, (cotas Internas) con base de concreto, pared de ladrillo de barro p/lazo repelladas y afinadas SC 0.15x0.10 2N°3 GN°2 a cada 0.15 mts, tapadera de concreto E=0.10 mts N°3 a cada 0.15 mtsA.S. F'c= 210 Kg/cm². y según diseño.</t>
  </si>
  <si>
    <t>Interceptor de grasa con canastilla para sedimentos sólidos de 45 L/min y 18 kg de capacidad. Conexión para tubo de 2" para roscar. Puede colocarse de manera expuesta o soterrada.</t>
  </si>
  <si>
    <t xml:space="preserve">Enchape de porcelanato color a definir de 60x60 cm sobre losa de concreto, incluye bocel metalico plata mate. a una altura de 0.40 m a partir de 0.8 m de NPT </t>
  </si>
  <si>
    <t>Suministro e instalación de ventana corrediza, doble riel, perfilería de aluminio tipo pesado anodizado natural y vidrio laminado claro de 6 mm, incluye:
-Hechura de cuadrado afinado, 
-Resane y pintura
-Sello en todo el contorno exterior e interior con sellador elastomérico tipo silicon pintable entre perfil y pared.
-Suministro e instalación de cedazo de fibra de vidrio para ventana. Incluye marco de perfil de alumnio de 1”x 1” .</t>
  </si>
  <si>
    <t>Suministro e instalación de cortina metálica enrollable .</t>
  </si>
  <si>
    <t>3.1.47</t>
  </si>
  <si>
    <t>Suministro e instalación Luminaria sellada contra polvo y humedad, tubos LED 2 x18 Watts, 120V, montada suspendida de estructura metalica, tubo T-8, tipo Luz de día, (phililips o similar), difusor de policarbonato. Incluye alambrado, canalización con tubería rígida EMT con sus accesorios, tierra con terminal, caja octogonal pesada UL, conector para TSJ # 16-3 desde caja octogonal hasta liminaria y estructura metalica.</t>
  </si>
  <si>
    <t>Suministro e instalación de tablero eléctrico de distribución  de 16 espacios (st-an1) 120/240v, 4 hilos, 125amp. monofásico de empotrar con sus  ramales térmicos  incluye: protecciones térmicas para  circuitos ramales.</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</si>
  <si>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</si>
  <si>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tomacorriente doble con protección gfci, aterrizado, cuerpo entero, configuración nema 5-20r, 3 hilos, 20 amp, 125 v, de nylon extrafuerte, resistente al alto impacto, con su placa, caja rectangular de 4"x2", de hierro galvanizado tipo pesada ul, con su alambrado y canalización con emt y sus respectivos accesorios.</t>
  </si>
  <si>
    <t>Tomacorriente trifilar 50a/240v, configuración nema 14-50r, 4 hilos, 50 amp, 240 v, de nylon extrafuerte, resistente al alto impacto, caja cuadrada de 4"x4", de hierro galvanizado tipo pesada ul, con su alambrado y canalización con sus accesorios.</t>
  </si>
  <si>
    <t>Sensor o detector de humo, alimentados con una batería de 9 voltios, 85, decibeles ul 217 first alert o similar con sirena audible y botón de silencio.</t>
  </si>
  <si>
    <t>AGUAS LLUVIAS</t>
  </si>
  <si>
    <t>Suministro e instalación Tuberías de PVC Ø 8", 125 PSI (Incluye Accesorios, excavación, y compactación de suelo existente)</t>
  </si>
  <si>
    <t>Suministro e instalación Tuberías de PVC Ø 6", 100 PSI (Incluye Accesorios, excavación, y compactación de suelo existente)</t>
  </si>
  <si>
    <t>Suministro e instalación Tuberías de PVC Ø 4", 125 PSI (Incluye Accesorios, excavación, y compactación de suelo existente)</t>
  </si>
  <si>
    <t>4.1.4</t>
  </si>
  <si>
    <t xml:space="preserve">Suministro y construcción de Caja de aguas lluvias de 0.40x0.40m (dimensiones internas) altura promedio 80cm forjada con ladrillo de barro de obra, tapadera de lámina lagrimada estructura de ángulo, embisagrada con haladera, base repellada y afinada con trampa de humedad grava No 1, incluye excavación y desalojo.   </t>
  </si>
  <si>
    <t>4.1.5</t>
  </si>
  <si>
    <t>Tapadera de concreto con marco metalico 1.30m x 0.60m x 0.05m de alto, angulo de 2"x1/8" espesor, incluye sellador de poliuretano.</t>
  </si>
  <si>
    <t>AGUAS NEGRAS</t>
  </si>
  <si>
    <t>Construcción de caja de conexión de aguas negras de 0.50x0.50x0.60 m, (cotas Internas)con base de concreto, pared de ladrillo de barro p/lazo repelladas y afinadas SC 0.15x0.10 2N°3 GN°2 a cada 0.15 mts, tapadera de concreto E=0.10 mts N°3 a cada 0.15 mtsA.S. Fc= 210 Kg/cm².</t>
  </si>
  <si>
    <t xml:space="preserve">Suministro e instalación de Tubería de PVC 2" 100 PSI, incluye accesorios para acople y conexiones, excavación, compactación. </t>
  </si>
  <si>
    <t xml:space="preserve">Tubería de PVC 4" 80 PSI, incluye accesorios para acople y conexiones, excavación, compactación. </t>
  </si>
  <si>
    <t>AGUA POTABLE</t>
  </si>
  <si>
    <t>Suministro e instalación de Tubería de PVC 3/4" 250 PSI, incluye accesorios tales como codos, uniones, tapones, tees, y cualquier otro accesorio de acople o conexión (Incluye Accesorios, excavación, y compactación de suelo existente).</t>
  </si>
  <si>
    <t>Suministro e instalación de Tubería de PVC 1/2"  315 PSI para agua potable, incluye accesorios tales como codos, uniones, tapones, tees, y cualquier otro accesorio de acople o conexión (Incluye Accesorios, excavación, y compactación de suelo existente).</t>
  </si>
  <si>
    <t>Nota: El costo debe incluir la conexión al sistema de agua potable y sistema de alcantarillado. Buen funcionamiento para recepcion de obra.</t>
  </si>
  <si>
    <t>Suministro e instalación de Grama artificial de 35mm</t>
  </si>
  <si>
    <t>Colocación de Base de suelo cemento 20:1, espesor 20.0 cm  incluye todos los materiales. Suministro e instalación de baldosas de cemento de cemento de 30x30, 
3cm de espesor y 3 mm de capa de desgaste. Color a elegir. En areas indicadas en plano.</t>
  </si>
  <si>
    <t>Limpieza, suministro y aplicación de pintura de diferentes colores para baldosas para demarcación y delimitación.</t>
  </si>
  <si>
    <t>Suministro e instalacion de engramado tipo san agustín (en áreas verdes indicadas)</t>
  </si>
  <si>
    <t>Suministro e instalacion de pergolas con estructura metalica, pintura SW DTM, policarbonato natural de 6 mm, tubo rectangular 4x2 chapa 16, lamina de hierro 1/4.</t>
  </si>
  <si>
    <t>Construcción de juego infantil tipo monticulo multifuncional.</t>
  </si>
  <si>
    <t>Suministro de mano de obra y material para la construcción de glorieta que incluye mesa, banco, y sombra para el área verde.</t>
  </si>
  <si>
    <t>Instalacion de Cerca de Malla Ciclón calibre 9, de 1.80 mde alto, poste vertical Ø 1/1/2", ref. horizontales Ø 11/4", diagonales Ø 1" y cambios de direccion, con alambre razor de acero inoxidable, separacion 0.30 m, Ø  0.35 m, incluyen soporte  H° angular 3/4" x 1/8" y pintura, sobre tapiales existente en sectores poniente y norponiente.</t>
  </si>
  <si>
    <t>Desmontaje y desalojo de 3 juegos metálicos existentes</t>
  </si>
  <si>
    <t>CONSTRUCCION DE RAMPA</t>
  </si>
  <si>
    <t>Suministro y colocación de relleno compactado suelo-cemento. 20:1 (c/mat. selecto), en area de Rampa.</t>
  </si>
  <si>
    <t>Construcción de rampa de acceso, forjada y pavimentada con piso de concreto 0.07m f'c=180 kg/cm² (zona de comedor y módulo de S.S). Incluye relleno de suelo cemento. Pintura acrilica lavable. Pasamanos de Ho No.3 tubos en paralelo 2".</t>
  </si>
  <si>
    <t>5.2.3</t>
  </si>
  <si>
    <t>5.2.4</t>
  </si>
  <si>
    <t xml:space="preserve">Suministro e instalacion de pasamanos de tubo galvanizado tipo liviano de ø1 1/2" soldado a placa metalica e=1/4" y refuerzo horizontal de tubo galvanizado ø1". </t>
  </si>
  <si>
    <t>5.2.5</t>
  </si>
  <si>
    <t>Colocación de Base de suelo cemento 20:1, espesor 0.10 cm, para pisos (todos lo pisos en primer nivel como adoquines, baldosas, concreto, cerámica o porcelanato) incluye todos los materiales.</t>
  </si>
  <si>
    <t>CONSTRUCCION DE HUERTO</t>
  </si>
  <si>
    <t>Construcción de cerco Multirreja para delimitación de huerto, incluye Paneles de alambre electrosoldado calibre 6.5 (2.00x2.50), postes, abrazaderas, grapas, accesorios de instalación, fundación y puerta de acceso (Incluye excavación, relleno compactado y puerta de acceso).</t>
  </si>
  <si>
    <t>Construccion de pretil de bloque de 15x20x40 cm, h=0.50 m (0.30m enterrados). Todos los huecos llenos. Incluye excavación 0-1.50 m material blando, aplicación de pintura acrílica.</t>
  </si>
  <si>
    <t>Suministro y colocación de tierra negra. Capa de 25 cm</t>
  </si>
  <si>
    <t xml:space="preserve">ACCESO PEATONAL Y FACHADA PRINCIPAL CON TUBO ESTRUCTURAL      </t>
  </si>
  <si>
    <t>5.4.1</t>
  </si>
  <si>
    <t xml:space="preserve">Suministro e intalacion de verja a base de tubo cuadro de 2"x2" y tubo rectangular de 2"x1", chapa 14 según planos.                </t>
  </si>
  <si>
    <t>5.4.2</t>
  </si>
  <si>
    <t>5.4.3</t>
  </si>
  <si>
    <t>Construccion e instalacion de puerta de acceso peatonal</t>
  </si>
  <si>
    <t>Suministro e instalacion de letras de material acrílico y encajuelado sin luz de reborde color negro.</t>
  </si>
  <si>
    <t>Suministro e instalacion de placa</t>
  </si>
  <si>
    <t>ACCESO VEHICULAR</t>
  </si>
  <si>
    <t>5.5.1</t>
  </si>
  <si>
    <t>Suministro y colocación de relleno compactado suelo-cemento. 20:1 (c/mat. selecto), en area de Estacionamiento.</t>
  </si>
  <si>
    <t>5.5.2</t>
  </si>
  <si>
    <t>Zapata Z-1  1.0X1.0, ref. #3 A.S. @ 15cm, según detalles.</t>
  </si>
  <si>
    <t>5.5.3</t>
  </si>
  <si>
    <t>Columna de concreto C-1, Ref. 6#4 Y Estr. #2 @ 15 sm, concreto fc: 210 kg/cm2, según detalles.</t>
  </si>
  <si>
    <t>5.5.4</t>
  </si>
  <si>
    <t>Suministro e instalación de cubierta de techo de lámina de aluminio y zinc calibre 24 incluye estructura de polín C de 4", tornillo autorroscante acero inoxidable galvanizado de 1 y de 3/4 de pulgada con arandela de neopreno. Sobre los tornillos autorroscantes se deberá de colocar material bituminoso o un sellador impermeabilizante elastómero acrílico a base de agua. Dos manos de pintura anticorrosiva (rojo y verde), una mano de pintura de aceite color blanco en estructura de techo total. Hechura de cepos repellados, afinados y pintados en ambas caras. Instalación de capote de aluminio y zinc calibre 24, instalación de aislante térmico de aluminio y polietileno de 10mm de espesor.</t>
  </si>
  <si>
    <t>5.5.5</t>
  </si>
  <si>
    <t>Construccion e instalacion de porton principal de acceso vehicular</t>
  </si>
  <si>
    <t>5.6.1</t>
  </si>
  <si>
    <t>5.6.2</t>
  </si>
  <si>
    <t>5.6.3</t>
  </si>
  <si>
    <t xml:space="preserve">Limpieza y pintura del tapial perimetral existentes. </t>
  </si>
  <si>
    <t>CONSTRUCCION DE AREA DE ESPERA</t>
  </si>
  <si>
    <t>5.7.1</t>
  </si>
  <si>
    <t>Acera, piso de acceso y area de espera, concreto e=10 cm, f'c=180 kg/cm2</t>
  </si>
  <si>
    <t>5.7.2</t>
  </si>
  <si>
    <t xml:space="preserve">Construccion de bancas de concreto </t>
  </si>
  <si>
    <t>5.8.1</t>
  </si>
  <si>
    <t>CONSTRUCCION DE AREA RECREATIVA</t>
  </si>
  <si>
    <t>SALON DE USOS MÚLTIPLES</t>
  </si>
  <si>
    <t>OBRA PRELIMINARES</t>
  </si>
  <si>
    <t>Limpieza (chapeo)</t>
  </si>
  <si>
    <t>Trazo</t>
  </si>
  <si>
    <t>TERRACERÍA</t>
  </si>
  <si>
    <t>Excavación a mano hasta 1.50m (material duro), se utilizara maquinaria cuando se requiera</t>
  </si>
  <si>
    <t>Relleno compactado Suelo-Cemento. 20:1 (C/MAT.SELECTO).</t>
  </si>
  <si>
    <t>Relleno compactado con material selecto</t>
  </si>
  <si>
    <t>Desalojo de material sobrante, acarreo interno</t>
  </si>
  <si>
    <t>ALBAÑILERIA</t>
  </si>
  <si>
    <t>Pretil perimetral de bloque de concreto</t>
  </si>
  <si>
    <t>Forjado de gradas C/LAD. Barro. Incluye repello, huella=30cm.</t>
  </si>
  <si>
    <t xml:space="preserve">PISO CANCHA , de concreto simple 
fc=210 Kg/cm², e=0.07m, con malla 6/6 (tipo
estructomalla), sobre base de suelo cemento
20/1 de 15cms, semi pulido y sisado a cada 3.20m en
ambos sentidos. </t>
  </si>
  <si>
    <t>INSTALACIONES DE AGUAS LLUVIAS</t>
  </si>
  <si>
    <t>Bajada de  A.LL. P.V.C. 4" 100PSI C/ACCESORIOS</t>
  </si>
  <si>
    <t xml:space="preserve">Canal K-Techar cal 24 de 0.12x0.305 m, Incluye ganchos de pletina de 1"x1*4" @0.60 m y 8 bocatubos para bajadas </t>
  </si>
  <si>
    <t>CONCRETO ESTRUCTURAL</t>
  </si>
  <si>
    <t>Zapata 1.30x1.30x0.40; refuerzo #4 @0.15 m a.s., f'c=210 kg/cm2.</t>
  </si>
  <si>
    <t>Pedestal, (0.60x0.6x0.8) Ref. 4#7 + 4#8, Est, #3 @ 0.10 + grapas de varilla #7, Concreto F´C=210 Kg/cm2</t>
  </si>
  <si>
    <t>Tensor de 0.30x0.30 m; ref 4#5+Est#3@0.12m; f'c=210Kg/cm2</t>
  </si>
  <si>
    <t>OBRA METALICA, ESTRUCTURA Y CUBIERTA DE TECHO</t>
  </si>
  <si>
    <t xml:space="preserve">Placa metálica sobre pedestales de 0.50x0.50 m, e=3/4", Incluye 4 pernos, tuercas 3/4", arandelas planas y de presión. </t>
  </si>
  <si>
    <t xml:space="preserve">Atizadores de lámina de Ho 0.08x0.10x3/8" (4 en base de cada columna) Inc soldadura a estructura metálica. </t>
  </si>
  <si>
    <t>Tensores varilla de 5/8"</t>
  </si>
  <si>
    <t>Columna metálica tipo CM-1 de tubo estructural redondo de 8" cedula 40,pintado con dos manos de pintura anticorrosiva y dos manos de esmalte industrial aplicado a soplete. ( Anclajes, placa de conexión, tapones, según detalles e indicaciones en planos)</t>
  </si>
  <si>
    <t xml:space="preserve">Estructura en marco Metálico VM1, caño negro liviano ø 2" con selosia caño negro ø 1" @ 60°, pintado con dos manos de pintura anticorrosiva y dos manos de esmalte idustrial aplicado a soplete. </t>
  </si>
  <si>
    <t xml:space="preserve">Estructura en marco Metálico VM2, caño negro liviano ø 2" con selosia caño negro ø 1" @ 60°, pintado con dos manos de pintura anticorrosiva y dos manos de esmalte idustrial aplicado a soplete. </t>
  </si>
  <si>
    <t>Suministro e Instalación de Cubierta de Lamina Metálica K-Techar, de aluminio y zinc, Cal, 24, según detalles, en indicaciones en planos.</t>
  </si>
  <si>
    <t>Forro de Lubula K-techar cal 24 (0.55 mm)</t>
  </si>
  <si>
    <t>Forro lateral en cancha</t>
  </si>
  <si>
    <t>Viga Metálica, de polin C encajuelado estructural, chapa 16  de 6"x4", pintado con dos manos de pintura anticorrosiva y dos manos de esmalte industrial aplicado a soplete. Inc. conexiones y apoyos según detalles e indicaciones en planos.</t>
  </si>
  <si>
    <t>INSTALACIONES ELECTRICAS</t>
  </si>
  <si>
    <t>Suministro e instalación de luminaria led colgante industrial de 150 watts, 240V, luz de día, incluye: alambrado, canalización con EMT y sus accesorios, cajas de conexión, caja octagonal pesada UL, conector para TSJ y cable TSJ # 16-3, desde caja octagonal hasta luminaria.</t>
  </si>
  <si>
    <t>Suministro e instalación de interruptor sencillo de 2 polos 240V, tipo palanca y carcasa termoplástica resistente al alto impacto, color marfil, placa intemperie, contacto a  tierra, caja rectangular  tipo conduit, con su alambrado y tuberia EMT y sus accesorios.</t>
  </si>
  <si>
    <t>Tomacorriente doble, aterrizado cuerpo entero, configuración nema 5-20R, 3 hilos, 20 amp,125 V, de nylon extrafuerte, resistente al alto impacto, color marfil, caja rectangular de 4"x2" tipo conduit, con su alambrado y canalización con EMT y sus accesorios,  placa para intemperie.</t>
  </si>
  <si>
    <t>ACABADOS</t>
  </si>
  <si>
    <t>MOBILIARIO Y/O EQUIPO</t>
  </si>
  <si>
    <t>Tablero movil</t>
  </si>
  <si>
    <t xml:space="preserve">SEÑALIZACION </t>
  </si>
  <si>
    <t>5.11.1</t>
  </si>
  <si>
    <t>Suministro e instalacion de señaletica</t>
  </si>
  <si>
    <t>5.11.2</t>
  </si>
  <si>
    <t>Suministro e instalacion de extintor ABC, 20lbrs.</t>
  </si>
  <si>
    <t>5.11.3</t>
  </si>
  <si>
    <t>Suminstro e instalación de extintor tipo K, 6 lts. (1.6 gal)</t>
  </si>
  <si>
    <t xml:space="preserve">OBRA ELÉCTRICA EXTERIOR                                                                       </t>
  </si>
  <si>
    <t>5.12.1</t>
  </si>
  <si>
    <t>INSTALACIONES ELÉCTRICAS EXTERIORES</t>
  </si>
  <si>
    <t>5.12.2</t>
  </si>
  <si>
    <t>Suministro e instalación de tablero general electrico de distribucion  de 42 espacios (tg) tipo load center 120/240v, 4 hilos 225amp. monofasico de empotrar con sus  ramales termicos  incluye: protecciones termica para  circuitos y principal de 150a/2p.</t>
  </si>
  <si>
    <t>5.12.3</t>
  </si>
  <si>
    <t>Alimentador eléctrico secundario subterráneo desde subestación hasta tablero general (tg), con 3 thhn no. 2/0 en pvc de ø2", incluye canalización con emt en tramo superficial.</t>
  </si>
  <si>
    <t>Alimentador eléctrico secundario desde tablero general (tg) hasta subtablero st-coc en cocina, con 3 thhn no. 6 + 1 thhn no. 8 en pvc de ø1-1/4", incluye canalización con emt en tramo superficial.</t>
  </si>
  <si>
    <t>Alimentador eléctrico secundario desde tablero general tg hasta subtablero st-b en módulo b, con 3 thhn no.6 + 1 thhn no. 8 en pvc-emt de ø1-1/2".</t>
  </si>
  <si>
    <t>Alimentador eléctrico secundario desde tablero general tg hasta subtablero st-c en módulo c con 3 thhn no.6 + 1 thhn no. 8 en pvc-emt de ø1-1/2".</t>
  </si>
  <si>
    <t>Alimentador eléctrico secundario superficial desde tablero general tg hasta subtablero st-bom en cisterna, con 3 thhn no.6 + 1 thhn no. 80 en emt de ø1-1/2", en tramo superficial.</t>
  </si>
  <si>
    <t>Alimentador eléctrico secundario superficial desde tapial exterior hasta subtablero st-te1 en tienda escolar #1, con 3 thhn no.6 + 1 thhn no. 8 en emt de ø1", en tramo superficial.</t>
  </si>
  <si>
    <t>Pozo de registro eléctrico de 0.90m x 0.90m interno, con tapadera de concreto seccionada, según detalle en plano.</t>
  </si>
  <si>
    <t>Luminaria tipo apliqué ovalado (tortuga) con bombillo led de 12w, luz de dia, con acabado blanco, para montaje superficial en pasillos y sanitarios. incluye caja octogonal tipo pesada ul, cableado y canalizacion con tuberia rigida emt.</t>
  </si>
  <si>
    <t>Suministro e instalación de interruptor sencillo,  tipo palanca y carcasa termoplástica resistente al alto impacto, color marfil, placa de acero inoxidable, contacto a  tierra, caja rectangular  tipo pesada ul, con su alambrado y canalización, tuberia pvc o emt y sus accesorios. para luces en acceso.</t>
  </si>
  <si>
    <t>Suministro e instalación de red de tierra para tablero general (tg) con soldadura termoweld y cable thhn # 1/0 hasta alcanzar 2Ω de resistencia.</t>
  </si>
  <si>
    <t>Pulsador para timbre tipo campana de recreo, con placa metálica, montado en caja rectangular galvanizada pesada ul. incluye canalización y alambrado. ubicado en la administración.</t>
  </si>
  <si>
    <t>Timbre tipo din don, montado en caja rectangular galvanizada pesada ul. incluye canalización y alambrado. ubicado frente a la administración.</t>
  </si>
  <si>
    <t>Timbre tipo campana de recreo, de 8 pulgadas de diámetro, montado en caja rectangular galvanizada pesada ul. incluye canalización y alambrado. ubicado en los puntos indicados en el plano.</t>
  </si>
  <si>
    <t>SISTEMA DE ALARMA CONTRA INCENDIO</t>
  </si>
  <si>
    <t>Panel de alarma dscc 585 para sistema contra incendio. incluye programación de panel principal de alarma contra incendios en caso de activación y sus dispositivos: estación manual y señal audible y visible.</t>
  </si>
  <si>
    <t>Estación manual direccionable para activación de alarma contra incendio de acuerdo a especificación técnica.</t>
  </si>
  <si>
    <t>Suministro e instalación de sirena direccionable con luz estroboscópica, para emitir señal audible y visible.</t>
  </si>
  <si>
    <t>Cable para alarma contra incendio fplr 16 awg, de acuerdo a especificación técnica. incluye canalización (cajas de registro, cajas octogonales, pesadas, tecnoducto o tubería metálica rígida emt de ø 3/4" y ø 1", con todos sus accesorios (conectadores, uniones, abrazaderas)).</t>
  </si>
  <si>
    <t xml:space="preserve">Sensor o detector de humo, alimentados con una batería de 9 voltios, 85, decibeles ul 217 first alert o similar con sirena audible y botón de silencio.
</t>
  </si>
  <si>
    <t>SISTEMA DE DATOS INALÁMBRICOS (WIFI)</t>
  </si>
  <si>
    <t>Router inalámbrico de amplia cobertura y gran capacidad de manejo de datos, mínimo de 300 gb. incluye caja de salida y puesta en marcha.</t>
  </si>
  <si>
    <t>Equipo de recepción de internet. incluye: bandeja, router, ups, y todo lo necesario para la puesta en marcha del sistema.</t>
  </si>
  <si>
    <t>NOTA: Para las canalizacions electricas debera incluirse excavacion, relleno corte, resane en paredes y proteccion de concreto cobre.</t>
  </si>
  <si>
    <t>CONSTRUCCION DE TIENDA ESCOLAR</t>
  </si>
  <si>
    <t>5.13.1</t>
  </si>
  <si>
    <t>Tienda escolar tipo con dimensiones de 2.52 x 2.52 mts, cuenta con un area interna de 5.68 m2, con paredes internas de fibrolite, con revestimiento exterior de lámina metálica, puertas y ventanas metalicas, superficie de piso fibrolite, y cubierta de lámina troquelada zinc-aluminio. Al interior cuenta con muebles de cocina, alacena, barra de atencion y espacio para cocina, refrigeradora, micro ondas y lavatrastos. Incluye instalaciones electricas (luminarias, tomacorrientes, tableros y alimentadores) e instalaciones hidraulicas (abastecimiento de aguas potable y drenaje de aguas grises, trampa de grasas) para su correcto funcionamiento.</t>
  </si>
  <si>
    <t>REHABILITACION DE TAPIAL PERIMETRAL</t>
  </si>
  <si>
    <t>CONSTRUCCION DE PRETIL DE BLOQUE DE CONTENCION H=1.70m</t>
  </si>
  <si>
    <t xml:space="preserve">CONSTRUCCION DE CANCHA DE FUTBOL                                                        </t>
  </si>
  <si>
    <t>Pintura para demarcacion de cancha con pintura de alto trafico.</t>
  </si>
  <si>
    <t>Medidas Ambientales (ver documento complementario PGAS)</t>
  </si>
  <si>
    <t>Medidas Sociales (Capacitaciones, rótulo, consultas, asambleas, oficina de queja, teléfono, buzones, etc.) (ver documento complementario PGAS)</t>
  </si>
  <si>
    <t>Reubicacion Temporal Adecuaciones y Movilización</t>
  </si>
  <si>
    <t>Reubicacion Temporal Arrendamiento (incluye pagos de servicios basicos)</t>
  </si>
  <si>
    <t>NOTA: Se deberá considerar  el suministro de  los materiales y mano de obra, así como el uso de herramientas y equipos necesarios para la realizacion de los costos unitarios de todas las actividades descritas en el presente listado.</t>
  </si>
  <si>
    <t>2.2.2</t>
  </si>
  <si>
    <t>2.2.3</t>
  </si>
  <si>
    <t>2.2.4</t>
  </si>
  <si>
    <t>2.2.5</t>
  </si>
  <si>
    <t>2.2.6</t>
  </si>
  <si>
    <t>2.2.7</t>
  </si>
  <si>
    <t>2.2.8</t>
  </si>
  <si>
    <t>2.2.9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</si>
  <si>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</si>
  <si>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</si>
  <si>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</si>
  <si>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</si>
  <si>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</si>
  <si>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</si>
  <si>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</si>
  <si>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</si>
  <si>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</si>
  <si>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</si>
  <si>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</si>
  <si>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</si>
  <si>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</si>
  <si>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</si>
  <si>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</si>
  <si>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</si>
  <si>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</si>
  <si>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</si>
  <si>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</si>
  <si>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</si>
  <si>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</si>
  <si>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</si>
  <si>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</si>
  <si>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</si>
  <si>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</si>
  <si>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</si>
  <si>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</si>
  <si>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</si>
  <si>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</si>
  <si>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</si>
  <si>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</si>
  <si>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</si>
  <si>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</si>
  <si>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</si>
  <si>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</si>
  <si>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</si>
  <si>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</si>
  <si>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</si>
  <si>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</si>
  <si>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</si>
  <si>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</si>
  <si>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</si>
  <si>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</si>
  <si>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</si>
  <si>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</si>
  <si>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</si>
  <si>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</si>
  <si>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</si>
  <si>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</si>
  <si>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</si>
  <si>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</si>
  <si>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</si>
  <si>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</si>
  <si>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</si>
  <si>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</si>
  <si>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</si>
  <si>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</si>
  <si>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</si>
  <si>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</si>
  <si>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</si>
  <si>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</si>
  <si>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</si>
  <si>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</si>
  <si>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</si>
  <si>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</si>
  <si>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</si>
  <si>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</si>
  <si>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</si>
  <si>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</si>
  <si>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</si>
  <si>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</si>
  <si>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</si>
  <si>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</si>
  <si>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</si>
  <si>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</si>
  <si>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</si>
  <si>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</si>
  <si>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2.3.2</t>
  </si>
  <si>
    <t>2.3.3</t>
  </si>
  <si>
    <t>2.3.4</t>
  </si>
  <si>
    <t>2.3.5</t>
  </si>
  <si>
    <t>2.3.6</t>
  </si>
  <si>
    <t>2.3.7</t>
  </si>
  <si>
    <t>2.3.8</t>
  </si>
  <si>
    <t>2.3.9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</si>
  <si>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</si>
  <si>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</si>
  <si>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</si>
  <si>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</si>
  <si>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</si>
  <si>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</si>
  <si>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</si>
  <si>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</si>
  <si>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</si>
  <si>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</si>
  <si>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</si>
  <si>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</si>
  <si>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</si>
  <si>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</si>
  <si>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</si>
  <si>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</si>
  <si>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</si>
  <si>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</si>
  <si>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</si>
  <si>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</si>
  <si>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</si>
  <si>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</si>
  <si>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</si>
  <si>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</si>
  <si>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</si>
  <si>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</si>
  <si>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</si>
  <si>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</si>
  <si>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</si>
  <si>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</si>
  <si>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</si>
  <si>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</si>
  <si>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</si>
  <si>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</si>
  <si>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</si>
  <si>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</si>
  <si>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</si>
  <si>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</si>
  <si>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</si>
  <si>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</si>
  <si>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</si>
  <si>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</si>
  <si>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</si>
  <si>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2.3.53</t>
  </si>
  <si>
    <t>2.3.54</t>
  </si>
  <si>
    <t>2.3.55</t>
  </si>
  <si>
    <t>2.3.56</t>
  </si>
  <si>
    <t>2.3.57</t>
  </si>
  <si>
    <t>2.3.58</t>
  </si>
  <si>
    <t>2.3.59</t>
  </si>
  <si>
    <t>2.3.60</t>
  </si>
  <si>
    <t>2.3.61</t>
  </si>
  <si>
    <t>2.3.62</t>
  </si>
  <si>
    <t>2.3.63</t>
  </si>
  <si>
    <t>2.3.64</t>
  </si>
  <si>
    <t>2.3.65</t>
  </si>
  <si>
    <t>2.3.66</t>
  </si>
  <si>
    <t>2.3.67</t>
  </si>
  <si>
    <t>2.3.68</t>
  </si>
  <si>
    <t>2.3.69</t>
  </si>
  <si>
    <t>2.3.70</t>
  </si>
  <si>
    <t>2.3.71</t>
  </si>
  <si>
    <t>2.3.72</t>
  </si>
  <si>
    <t>2.3.73</t>
  </si>
  <si>
    <t>2.3.74</t>
  </si>
  <si>
    <t>2.3.75</t>
  </si>
  <si>
    <t>2.3.76</t>
  </si>
  <si>
    <t>2.3.77</t>
  </si>
  <si>
    <t>2.3.78</t>
  </si>
  <si>
    <t>2.3.79</t>
  </si>
  <si>
    <t>2.3.80</t>
  </si>
  <si>
    <t>2.3.81</t>
  </si>
  <si>
    <t>2.3.82</t>
  </si>
  <si>
    <t>2.3.83</t>
  </si>
  <si>
    <t>2.3.84</t>
  </si>
  <si>
    <t>2.3.85</t>
  </si>
  <si>
    <t>2.3.86</t>
  </si>
  <si>
    <t>2.3.87</t>
  </si>
  <si>
    <t>2.3.88</t>
  </si>
  <si>
    <t>2.3.89</t>
  </si>
  <si>
    <t>2.3.90</t>
  </si>
  <si>
    <t>2.3.91</t>
  </si>
  <si>
    <t>2.3.92</t>
  </si>
  <si>
    <t>2.3.93</t>
  </si>
  <si>
    <t>2.3.94</t>
  </si>
  <si>
    <t>2.3.95</t>
  </si>
  <si>
    <t>2.3.96</t>
  </si>
  <si>
    <t>2.3.97</t>
  </si>
  <si>
    <t>2.3.98</t>
  </si>
  <si>
    <t>2.3.99</t>
  </si>
  <si>
    <t>3.1.1.3</t>
  </si>
  <si>
    <t>3.1.1.4</t>
  </si>
  <si>
    <t>3.1.1.5</t>
  </si>
  <si>
    <t>3.1.1.6</t>
  </si>
  <si>
    <t>3.1.1.7</t>
  </si>
  <si>
    <t>3.1.1.8</t>
  </si>
  <si>
    <t>3.1.1.9</t>
  </si>
  <si>
    <t>3.1.1.10</t>
  </si>
  <si>
    <t>3.1.1.12</t>
  </si>
  <si>
    <t>3.1.1.13</t>
  </si>
  <si>
    <t>3.1.1.14</t>
  </si>
  <si>
    <t>3.1.1.15</t>
  </si>
  <si>
    <t>3.1.1.16</t>
  </si>
  <si>
    <t>3.1.1.17</t>
  </si>
  <si>
    <t>3.1.1.18</t>
  </si>
  <si>
    <t>3.1.1.19</t>
  </si>
  <si>
    <t>3.1.1.20</t>
  </si>
  <si>
    <t>3.1.1.21</t>
  </si>
  <si>
    <t>3.1.1.22</t>
  </si>
  <si>
    <t>3.1.1.23</t>
  </si>
  <si>
    <t>3.1.1.24</t>
  </si>
  <si>
    <t>3.1.1.25</t>
  </si>
  <si>
    <t>3.1.1.26</t>
  </si>
  <si>
    <t>3.1.1.27</t>
  </si>
  <si>
    <t>3.1.1.28</t>
  </si>
  <si>
    <t>3.1.1.29</t>
  </si>
  <si>
    <t>3.1.1.30</t>
  </si>
  <si>
    <t>3.1.1.31</t>
  </si>
  <si>
    <t>3.1.1.32</t>
  </si>
  <si>
    <t>3.1.1.33</t>
  </si>
  <si>
    <t>3.1.1.34</t>
  </si>
  <si>
    <t>3.1.1.35</t>
  </si>
  <si>
    <t>3.1.1.36</t>
  </si>
  <si>
    <t>3.1.1.37</t>
  </si>
  <si>
    <t>3.1.1.39</t>
  </si>
  <si>
    <t>3.1.1.40</t>
  </si>
  <si>
    <t>3.1.1.41</t>
  </si>
  <si>
    <t>3.1.1.42</t>
  </si>
  <si>
    <t>3.1.1.43</t>
  </si>
  <si>
    <t>3.1.1.44</t>
  </si>
  <si>
    <t>3.1.1.45</t>
  </si>
  <si>
    <t>3.1.1.46</t>
  </si>
  <si>
    <t>3.1.1.47</t>
  </si>
  <si>
    <t>3.1.1.48</t>
  </si>
  <si>
    <t>3.1.1.49</t>
  </si>
  <si>
    <t>3.1.1.50</t>
  </si>
  <si>
    <t>3.1.1.51</t>
  </si>
  <si>
    <t>3.1.1.52</t>
  </si>
  <si>
    <t>3.1.1.53</t>
  </si>
  <si>
    <t>3.1.1.54</t>
  </si>
  <si>
    <t>3.1.1.55</t>
  </si>
  <si>
    <t>3.1.1.56</t>
  </si>
  <si>
    <t>3.1.1.57</t>
  </si>
  <si>
    <t>3.1.1.58</t>
  </si>
  <si>
    <t>3.1.1.59</t>
  </si>
  <si>
    <t>3.1.1.60</t>
  </si>
  <si>
    <t>3.1.1.61</t>
  </si>
  <si>
    <t>3.1.1.62</t>
  </si>
  <si>
    <t>3.1.1.63</t>
  </si>
  <si>
    <t>3.1.1.64</t>
  </si>
  <si>
    <t>3.1.1.65</t>
  </si>
  <si>
    <t>3.1.1.66</t>
  </si>
  <si>
    <t>3.1.1.67</t>
  </si>
  <si>
    <t>3.1.1.68</t>
  </si>
  <si>
    <t>3.1.1.69</t>
  </si>
  <si>
    <t>3.1.1.70</t>
  </si>
  <si>
    <t>3.1.1.71</t>
  </si>
  <si>
    <t>3.1.1.72</t>
  </si>
  <si>
    <t>3.1.1.73</t>
  </si>
  <si>
    <t>3.1.1.74</t>
  </si>
  <si>
    <t>3.1.1.75</t>
  </si>
  <si>
    <t>3.1.1.76</t>
  </si>
  <si>
    <t>3.1.1.77</t>
  </si>
  <si>
    <t>3.1.1.78</t>
  </si>
  <si>
    <t>3.1.1.79</t>
  </si>
  <si>
    <t>3.1.1.80</t>
  </si>
  <si>
    <t>3.1.1.81</t>
  </si>
  <si>
    <t>3.1.1.82</t>
  </si>
  <si>
    <t>3.1.1.83</t>
  </si>
  <si>
    <t>3.1.2.1</t>
  </si>
  <si>
    <t>3.1.2.2</t>
  </si>
  <si>
    <t>3.1.2.3</t>
  </si>
  <si>
    <t>3.1.2.4</t>
  </si>
  <si>
    <t>3.1.2.5</t>
  </si>
  <si>
    <t>3.1.2.6</t>
  </si>
  <si>
    <t>3.1.2.7</t>
  </si>
  <si>
    <t>3.1.2.8</t>
  </si>
  <si>
    <t>3.1.2.9</t>
  </si>
  <si>
    <t>3.1.2.11</t>
  </si>
  <si>
    <t>3.1.2.12</t>
  </si>
  <si>
    <t>3.1.2.13</t>
  </si>
  <si>
    <t>3.1.2.14</t>
  </si>
  <si>
    <t>3.1.2.15</t>
  </si>
  <si>
    <t>3.1.2.16</t>
  </si>
  <si>
    <t>3.1.2.17</t>
  </si>
  <si>
    <t>3.1.2.18</t>
  </si>
  <si>
    <t>3.1.2.19</t>
  </si>
  <si>
    <t>3.1.2.20</t>
  </si>
  <si>
    <t>3.1.2.21</t>
  </si>
  <si>
    <t>3.1.2.22</t>
  </si>
  <si>
    <t>3.1.2.23</t>
  </si>
  <si>
    <t>3.1.2.24</t>
  </si>
  <si>
    <t>3.1.2.25</t>
  </si>
  <si>
    <t>3.1.2.26</t>
  </si>
  <si>
    <t>3.1.2.27</t>
  </si>
  <si>
    <t>3.1.2.28</t>
  </si>
  <si>
    <t>3.1.2.29</t>
  </si>
  <si>
    <t>3.1.2.30</t>
  </si>
  <si>
    <t>3.1.2.31</t>
  </si>
  <si>
    <t>3.1.2.32</t>
  </si>
  <si>
    <t>3.1.2.33</t>
  </si>
  <si>
    <t>3.1.2.34</t>
  </si>
  <si>
    <t>3.1.2.35</t>
  </si>
  <si>
    <t>3.1.2.36</t>
  </si>
  <si>
    <t>3.1.2.37</t>
  </si>
  <si>
    <t>3.1.2.38</t>
  </si>
  <si>
    <t>3.1.2.39</t>
  </si>
  <si>
    <t>3.1.2.40</t>
  </si>
  <si>
    <t>3.1.2.41</t>
  </si>
  <si>
    <t>3.1.2.42</t>
  </si>
  <si>
    <t>3.1.2.43</t>
  </si>
  <si>
    <t>3.1.2.44</t>
  </si>
  <si>
    <t>3.1.2.45</t>
  </si>
  <si>
    <t>3.1.2.46</t>
  </si>
  <si>
    <t>3.1.3.1</t>
  </si>
  <si>
    <t>3.1.3.2</t>
  </si>
  <si>
    <t>3.1.3.3</t>
  </si>
  <si>
    <t>3.1.3.4</t>
  </si>
  <si>
    <t>3.1.3.5</t>
  </si>
  <si>
    <t>3.1.3.6</t>
  </si>
  <si>
    <t>3.1.3.7</t>
  </si>
  <si>
    <t>3.1.3.8</t>
  </si>
  <si>
    <t>3.1.3.9</t>
  </si>
  <si>
    <t>3.1.3.10</t>
  </si>
  <si>
    <t>3.1.3.11</t>
  </si>
  <si>
    <t>3.1.3.12</t>
  </si>
  <si>
    <t>3.1.3.13</t>
  </si>
  <si>
    <t>3.1.3.14</t>
  </si>
  <si>
    <t>3.1.3.15</t>
  </si>
  <si>
    <t>3.1.3.16</t>
  </si>
  <si>
    <t>3.1.3.17</t>
  </si>
  <si>
    <t>3.1.3.18</t>
  </si>
  <si>
    <t>3.1.3.19</t>
  </si>
  <si>
    <t>3.1.3.20</t>
  </si>
  <si>
    <t>3.1.3.21</t>
  </si>
  <si>
    <t>3.1.3.22</t>
  </si>
  <si>
    <t>3.1.3.23</t>
  </si>
  <si>
    <t>3.1.3.24</t>
  </si>
  <si>
    <t>3.1.3.25</t>
  </si>
  <si>
    <t>3.1.3.26</t>
  </si>
  <si>
    <t>3.1.3.27</t>
  </si>
  <si>
    <t>3.1.3.28</t>
  </si>
  <si>
    <t>3.1.3.29</t>
  </si>
  <si>
    <t>3.1.3.30</t>
  </si>
  <si>
    <t>3.1.3.31</t>
  </si>
  <si>
    <t>3.1.3.32</t>
  </si>
  <si>
    <t>3.1.3.33</t>
  </si>
  <si>
    <t>3.1.3.34</t>
  </si>
  <si>
    <t>3.1.3.35</t>
  </si>
  <si>
    <t>3.1.3.36</t>
  </si>
  <si>
    <t>3.1.3.37</t>
  </si>
  <si>
    <t>3.1.3.38</t>
  </si>
  <si>
    <t>3.1.3.39</t>
  </si>
  <si>
    <t>3.1.3.40</t>
  </si>
  <si>
    <t>3.1.3.41</t>
  </si>
  <si>
    <t>3.1.3.42</t>
  </si>
  <si>
    <t>3.1.3.43</t>
  </si>
  <si>
    <t>3.1.3.44</t>
  </si>
  <si>
    <t>3.1.3.45</t>
  </si>
  <si>
    <t>3.1.3.46</t>
  </si>
  <si>
    <t>3.1.3.47</t>
  </si>
  <si>
    <t>3.1.3.48</t>
  </si>
  <si>
    <t>3.1.3.49</t>
  </si>
  <si>
    <t>3.1.3.50</t>
  </si>
  <si>
    <t>3.1.3.51</t>
  </si>
  <si>
    <t>3.1.3.52</t>
  </si>
  <si>
    <t>3.1.3.53</t>
  </si>
  <si>
    <t>3.1.3.54</t>
  </si>
  <si>
    <t>3.1.3.55</t>
  </si>
  <si>
    <t>Pared de Bloque de Concreto 15X20X40 cm. RV N°4@0.40M, RH N°2@0.40. Incluye solera intermedia, solera de coronamiento, esquineros y repisa de ventanas. Según detalle.</t>
  </si>
  <si>
    <t>CUBIERTA DE TECHOS</t>
  </si>
  <si>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NORMA ANSI 118.6 color blanco. Altura de 1.50m.</t>
  </si>
  <si>
    <t>5.2.6</t>
  </si>
  <si>
    <t>5.2.7</t>
  </si>
  <si>
    <t>5.2.8</t>
  </si>
  <si>
    <t>5.2.9</t>
  </si>
  <si>
    <t>5.2.10</t>
  </si>
  <si>
    <t>5.2.11</t>
  </si>
  <si>
    <t>5.2.12</t>
  </si>
  <si>
    <t>5.2.13</t>
  </si>
  <si>
    <t>5.2.14</t>
  </si>
  <si>
    <t>5.2.15</t>
  </si>
  <si>
    <t>5.2.16</t>
  </si>
  <si>
    <t>5.2.17</t>
  </si>
  <si>
    <t>5.2.18</t>
  </si>
  <si>
    <t>5.2.19</t>
  </si>
  <si>
    <t>5.2.20</t>
  </si>
  <si>
    <t>5.2.21</t>
  </si>
  <si>
    <t>5.2.22</t>
  </si>
  <si>
    <t>5.2.23</t>
  </si>
  <si>
    <t>5.2.24</t>
  </si>
  <si>
    <t>5.2.25</t>
  </si>
  <si>
    <t>5.2.26</t>
  </si>
  <si>
    <t>5.2.27</t>
  </si>
  <si>
    <t>5.2.28</t>
  </si>
  <si>
    <t>5.2.29</t>
  </si>
  <si>
    <t>5.2.30</t>
  </si>
  <si>
    <t>5.2.31</t>
  </si>
  <si>
    <t>5.2.32</t>
  </si>
  <si>
    <t>5.2.33</t>
  </si>
  <si>
    <t>5.2.34</t>
  </si>
  <si>
    <t>5.2.35</t>
  </si>
  <si>
    <t>5.2.36</t>
  </si>
  <si>
    <t>5.2.37</t>
  </si>
  <si>
    <t>5.2.38</t>
  </si>
  <si>
    <t>5.2.39</t>
  </si>
  <si>
    <t>5.3.6</t>
  </si>
  <si>
    <t>5.6.4</t>
  </si>
  <si>
    <t>5.6.5</t>
  </si>
  <si>
    <t>5.6.6</t>
  </si>
  <si>
    <t>5.6.7</t>
  </si>
  <si>
    <t>5.9.1</t>
  </si>
  <si>
    <t>5.9.2</t>
  </si>
  <si>
    <t>5.9.3</t>
  </si>
  <si>
    <t>5.10.1</t>
  </si>
  <si>
    <t>5.10.2</t>
  </si>
  <si>
    <t>5.10.3</t>
  </si>
  <si>
    <t>5.10.4</t>
  </si>
  <si>
    <t>5.10.5</t>
  </si>
  <si>
    <t>5.10.6</t>
  </si>
  <si>
    <t>5.10.7</t>
  </si>
  <si>
    <t>5.10.8</t>
  </si>
  <si>
    <t>5.10.9</t>
  </si>
  <si>
    <t>5.10.10</t>
  </si>
  <si>
    <t>5.10.11</t>
  </si>
  <si>
    <t>5.10.12</t>
  </si>
  <si>
    <t>5.10.13</t>
  </si>
  <si>
    <t>5.10.14</t>
  </si>
  <si>
    <t>5.10.15</t>
  </si>
  <si>
    <t>5.10.16</t>
  </si>
  <si>
    <t>5.10.17</t>
  </si>
  <si>
    <t>5.10.18</t>
  </si>
  <si>
    <t>5.10.19</t>
  </si>
  <si>
    <t>5.10.20</t>
  </si>
  <si>
    <t>5.10.21</t>
  </si>
  <si>
    <t>5.10.22</t>
  </si>
  <si>
    <t>5.10.23</t>
  </si>
  <si>
    <t>5.10.24</t>
  </si>
  <si>
    <t>5.10.25</t>
  </si>
  <si>
    <t>5.10.26</t>
  </si>
  <si>
    <t>5.10.27</t>
  </si>
  <si>
    <t>5.10.28</t>
  </si>
  <si>
    <t>5.10.29</t>
  </si>
  <si>
    <t>5.10.30</t>
  </si>
  <si>
    <t>5.10.31</t>
  </si>
  <si>
    <t>5.10.32</t>
  </si>
  <si>
    <t>5.10.33</t>
  </si>
  <si>
    <t>5.10.34</t>
  </si>
  <si>
    <t>5.10.35</t>
  </si>
  <si>
    <t>5.10.36</t>
  </si>
  <si>
    <t>5.10.37</t>
  </si>
  <si>
    <t>5.10.38</t>
  </si>
  <si>
    <t>6.3.3</t>
  </si>
  <si>
    <t>CONSTRUCCION DE DOS SERVICIOS SANITARIO</t>
  </si>
  <si>
    <r>
      <rPr>
        <b/>
        <sz val="10"/>
        <color theme="1"/>
        <rFont val="Arial"/>
        <family val="2"/>
      </rPr>
      <t>CONSTRUCCION DE BODEGA COCINA Y COMEDOR</t>
    </r>
    <r>
      <rPr>
        <sz val="10"/>
        <color theme="1"/>
        <rFont val="Arial"/>
        <family val="2"/>
      </rPr>
      <t xml:space="preserve">
</t>
    </r>
  </si>
  <si>
    <t>CONSTRUCCION DE ADMINISTRACION</t>
  </si>
  <si>
    <t>REHABILITACIÓN DE 2 AULAS DE PARVULARIA (AULAS 2-3)</t>
  </si>
  <si>
    <t>2.3.101</t>
  </si>
  <si>
    <t>2.3.102</t>
  </si>
  <si>
    <t>Suministro e instalación de mobiliario para aulas de parvularia, según detalles y planos adjuntos en "Mobiliario para Primera Infancia" y "Especificaciones tecnicas de Especialidades" Incluye:
- 20 Percheros de pared con repisa.
- 30 Graderios modulares para nicho bajo.
- 30 Mueble de almacenamiento para nicho bajo.
- 10 Mueble tipo librera para nicho con escritorio abatible.
- 10 Mueble tipo librera para nicho alto.
- 10 Dispensador de alcohol gel.</t>
  </si>
  <si>
    <t xml:space="preserve">SG </t>
  </si>
  <si>
    <t>REHABILITACIÓN DE 4 AULAS DE PARVULARIA (AULAS 4-7)</t>
  </si>
  <si>
    <t>Suministro e instalación de inodoro de porcelana, alto desempeño, taza tipo elongada doble descarga 4/6 lpf, incluye tubo de abasto flexible y válvula de control y sus accesorios, asiento y tapadera</t>
  </si>
  <si>
    <t>DESMONTAJES</t>
  </si>
  <si>
    <t>Desmontaje y desalojo de artefactos sanitarios.</t>
  </si>
  <si>
    <r>
      <rPr>
        <b/>
        <sz val="10"/>
        <color theme="1"/>
        <rFont val="Arial"/>
        <family val="2"/>
      </rPr>
      <t>REHABILITACION DE BODEGA</t>
    </r>
    <r>
      <rPr>
        <sz val="10"/>
        <color theme="1"/>
        <rFont val="Arial"/>
        <family val="2"/>
      </rPr>
      <t xml:space="preserve">
</t>
    </r>
  </si>
  <si>
    <t>CONSTRUCCION DE 1 SERVICIO SANITARIO</t>
  </si>
  <si>
    <t>CONSTRUCCION DE 1 AULA DE PARVULARIA (AULA 1)</t>
  </si>
  <si>
    <t>Suministro e instalación de tablero eléctrico de distribución  de 16 espacios (st-a) 120/240v, 4 hilos, 125amp. monofásico de empotrar con sus  ramales térmicos  incluye: protecciones térmicas para  circuitos ramales. Incluye corte y resanes de paredes, pisos y protección de concreto.</t>
  </si>
  <si>
    <t>MÓDULO B - MODULO DE 4 AULAS (AULAS 4 - 7), 4 SERVICIOS SANITARIOS INDIVIDUALES</t>
  </si>
  <si>
    <t>Suministro y colocación de relleno compactado suelo-cemento. 20:1 (c/mat. selecto), en area de comedor.</t>
  </si>
  <si>
    <t>Suministro y mano de obra para la construccion de muro de bloque de contencion h=1.40m, incluye excavacion, soleras de fundacion, intermedias y de coronamiento.</t>
  </si>
  <si>
    <t>Instalación de cinta plastica cubre malla de 6.30 cm de ancho color verde para  malla ciclon existente en  perimetro sur.</t>
  </si>
  <si>
    <t>5.9.4</t>
  </si>
  <si>
    <t>5.9.5</t>
  </si>
  <si>
    <t>5.9.6</t>
  </si>
  <si>
    <t>5.9.7</t>
  </si>
  <si>
    <t>5.9.8</t>
  </si>
  <si>
    <t>5.9.9</t>
  </si>
  <si>
    <t>5.9.10</t>
  </si>
  <si>
    <t>5.9.11</t>
  </si>
  <si>
    <t>5.9.12</t>
  </si>
  <si>
    <t>5.9.13</t>
  </si>
  <si>
    <t>Suministro y mano de obra para la construccion de muro de contencion de bloque, incluye excavacion, soleras de fundacion, intermedias y de coronamiento.</t>
  </si>
  <si>
    <t>Suministro y colocación de relleno compactado suelo-cemento. 20:1 (c/mat. selecto).</t>
  </si>
  <si>
    <t>5.11.4</t>
  </si>
  <si>
    <t>Suministro y Aplicación de pintura para canchas deportivas mate, antideslizante y baja reflexión de luz.</t>
  </si>
  <si>
    <t>5.11.5</t>
  </si>
  <si>
    <t>Corte en Terraza (manual) Material blando h=0.20</t>
  </si>
  <si>
    <t>5.11.6</t>
  </si>
  <si>
    <t>5.11.7</t>
  </si>
  <si>
    <t>Canalización y cableado horizontal para sistema de datos inalámbricos, que incluye (cajas de registro, cajas octogonales, pesadas; tecnoducto o tubería metálica rígida emt de ø 3/4" y ø 1", con todos sus accesorios (conectadores, uniones, abrazaderas, cable utp cat 6, 24 awg, 4 hilos).</t>
  </si>
  <si>
    <t>Pared de Bloque de Concreto 15X20X40 CM. RV N°4@0.40M, RH N°2@0.40. Incluye solera intermedia, solera de coronamiento, esquineros, repisa de ventanas y cargaderos. Según detalle.</t>
  </si>
  <si>
    <t>4.3.4</t>
  </si>
  <si>
    <t>Mantenimiento de tanque elevado.</t>
  </si>
  <si>
    <t>Mantenimiento de cisterna y equipo de bombeo</t>
  </si>
  <si>
    <t xml:space="preserve">Rehabilitacion de fachada, limpieza, repellado, afinado y afinado de h= 3.20m. </t>
  </si>
  <si>
    <t>BODEGA DE LIMPIEZA</t>
  </si>
  <si>
    <t>5.13.2</t>
  </si>
  <si>
    <t>5.13.3</t>
  </si>
  <si>
    <t>5.14.1</t>
  </si>
  <si>
    <t/>
  </si>
  <si>
    <t>Cubierta de techo lámina de aluminio y zinc, cal. 24,color blanco ambas caras, que  incluye:  
-Polín C de 4”, chapa 14 con estructuras de apoyo y todo lo necesario para su sujeción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tipo Sikaflex en cada tornillo instalado en  estructura de techo existente,
-Limpieza y remosión de residuos existentes 
-Todos los desmontajes y desalojo a botadero autorizado.
Las dimensiones de la cubierta de techo son tomadas en proyeccion horizontal para efectos de pago.</t>
  </si>
  <si>
    <t>Canal de aguas lluvias de lámina de galvanizada lisa calibre 24, soldado y remachado, ganchos escondidos de pletina de 1" x 1/8" a cada 0.45 m, acabado final exterior dos manos de anticorrosivo tipo galvite y dos manos de esmalte color blanco y  aplicacion de galvite en uniones interiores.</t>
  </si>
  <si>
    <t>Red de agua potable de tubo pvc de diámetro  1/2" y 3/4" de 250 psi, para batería de Servicios Sanitarios compartidos aulas 2 y 3, que incluye 1 servicio sanitario, 1 lavamanos y 1 ducha(Incluye excavacion, compactación y desalojo), caja y válvula de control</t>
  </si>
  <si>
    <t>Red de aguas negras de tubo pvc de diámetro  de 2", 3" y 4"  de 100 psi para batería de Servicios Sanitarios compartidos aulas 2 y 3, que incluye 1 servicio sanitario, 1 lavamanos y 1 ducha, caja de aguas negras de 40x40x50 cm. Interiores.</t>
  </si>
  <si>
    <t>Piso de concreto de f'c=180 kg/cm² de t=0.07 m, refuerzo electromalla 6"x6", calibre 9/9.</t>
  </si>
  <si>
    <t>Pared de Bloque de Concreto 15X20X40 CM. RV N°4@0.40M, RH N°2@0.40. Incluye solera intermedia, solera de coronamiento y esquineros. Según detalle.</t>
  </si>
  <si>
    <t>Suministro e Instalación de Ventana tipo celosía de vidrio nevado de 5mm, con perfilería de aluminio anodizado tipo pesado.</t>
  </si>
  <si>
    <t>Suministro e instalación de Grifo de 1/2" tipo pesado c/rosca.</t>
  </si>
  <si>
    <t>5.12.4</t>
  </si>
  <si>
    <t>5.12.5</t>
  </si>
  <si>
    <t>5.12.6</t>
  </si>
  <si>
    <t>5.12.7</t>
  </si>
  <si>
    <t>5.12.8</t>
  </si>
  <si>
    <t>5.12.9</t>
  </si>
  <si>
    <t>5.12.10</t>
  </si>
  <si>
    <t>5.12.11</t>
  </si>
  <si>
    <t>5.12.12</t>
  </si>
  <si>
    <t>5.12.13</t>
  </si>
  <si>
    <t>5.12.14</t>
  </si>
  <si>
    <t>5.12.15</t>
  </si>
  <si>
    <t>5.12.16</t>
  </si>
  <si>
    <t>5.12.17</t>
  </si>
  <si>
    <t>5.12.18</t>
  </si>
  <si>
    <t>5.12.19</t>
  </si>
  <si>
    <t>5.12.20</t>
  </si>
  <si>
    <t>5.12.21</t>
  </si>
  <si>
    <t>5.12.22</t>
  </si>
  <si>
    <t>5.12.23</t>
  </si>
  <si>
    <t>5.12.24</t>
  </si>
  <si>
    <t>5.12.25</t>
  </si>
  <si>
    <t>5.12.26</t>
  </si>
  <si>
    <t>5.12.27</t>
  </si>
  <si>
    <t>5.12.28</t>
  </si>
  <si>
    <t>5.12.29</t>
  </si>
  <si>
    <t>5.12.30</t>
  </si>
  <si>
    <t>5.12.31</t>
  </si>
  <si>
    <t>5.12.32</t>
  </si>
  <si>
    <t>5.12.33</t>
  </si>
  <si>
    <t>5.12.34</t>
  </si>
  <si>
    <t xml:space="preserve">Notas: 
-Las áreas a demoler se indican en plano de demoliciones, se deberá hacer el desalojo del material excedente a un lugar autorizado por la Municipalidad, incluye el permiso de demolición, transporte y mano de obra. 
- En caso de identificar cubiertas de techo de asbesto cemento, implementar las medidas de mitigación descritas en la actividad generación de desechos peligrosos en la obra, del presupuesto del PGAS Específico del proyecto.                                                                                                                                                                                                                                     
-El costo de las obras preliminares y provisionales, tal como se indica en las Especificaciones Técnicas del presente proyecto, deben de ser incluidas en los costos indirectos.
-Todo material producto de desmontajes realizados y que hayan sido declarados recuperables por la Supervisión, y que que se encuentre en buenas condiciones para reúsos, se entregará inventariado y con acta al director del Centro Educativo según se establece en las Especificaciones Técnicas, en la SECCIÓN 1: OBRAS PRELIMINARES, en el ítem 1.6 DESMONTAJES.
</t>
  </si>
  <si>
    <t>IMPREVISTOS (%)</t>
  </si>
  <si>
    <t xml:space="preserve">COSTOS INDIRECTOS (%) </t>
  </si>
  <si>
    <t>IVA (%)</t>
  </si>
  <si>
    <t>ARANCELES DE CONSTRUCCIÓN (%) 
(PAGO CONTRA PRESENTACION DE RECIBO A NOMBRE MINEDUCYT)</t>
  </si>
  <si>
    <t>LISTADO DE CANTIDADES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</si>
</sst>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_-&quot;$&quot;* #,##0.00_-;\-&quot;$&quot;* #,##0.00_-;_-&quot;$&quot;* &quot;-&quot;??_-;_-@"/>
    <numFmt numFmtId="165" formatCode="0.0"/>
    <numFmt numFmtId="166" formatCode="d\.m"/>
    <numFmt numFmtId="167" formatCode="_-* #,##0.00_-;\-* #,##0.00_-;_-* &quot;-&quot;??_-;_-@"/>
    <numFmt numFmtId="168" formatCode="_(&quot;$&quot;* #,##0.00_);_(&quot;$&quot;* \(#,##0.00\);_(&quot;$&quot;* &quot;-&quot;??_);_(@_)"/>
    <numFmt numFmtId="169" formatCode="_-[$$-409]* #,##0.00_ ;_-[$$-409]* \-#,##0.00\ ;_-[$$-409]* &quot;-&quot;??_ ;_-@_ "/>
  </numFmts>
  <fonts count="27" x14ac:knownFonts="1">
    <font>
      <sz val="11"/>
      <color theme="1"/>
      <name val="Calibri"/>
      <scheme val="minor"/>
    </font>
    <font>
      <sz val="11"/>
      <color theme="1"/>
      <name val="Calibri"/>
      <family val="2"/>
      <scheme val="minor"/>
    </font>
    <font>
      <sz val="11"/>
      <color theme="1"/>
      <name val="Calibri"/>
      <family val="2"/>
      <scheme val="minor"/>
    </font>
    <font>
      <b/>
      <sz val="18"/>
      <color theme="0"/>
      <name val="Arial"/>
      <family val="2"/>
    </font>
    <font>
      <sz val="11"/>
      <name val="Calibri"/>
      <family val="2"/>
    </font>
    <font>
      <b/>
      <sz val="10"/>
      <color theme="0"/>
      <name val="Arial"/>
      <family val="2"/>
    </font>
    <font>
      <b/>
      <sz val="10"/>
      <color theme="1"/>
      <name val="Arial"/>
      <family val="2"/>
    </font>
    <font>
      <sz val="11"/>
      <color theme="1"/>
      <name val="Arial"/>
      <family val="2"/>
    </font>
    <font>
      <b/>
      <sz val="10"/>
      <color rgb="FFFFFFFF"/>
      <name val="Arial"/>
      <family val="2"/>
    </font>
    <font>
      <sz val="10"/>
      <color theme="1"/>
      <name val="Arial"/>
      <family val="2"/>
    </font>
    <font>
      <sz val="11"/>
      <color theme="1"/>
      <name val="Calibri"/>
      <family val="2"/>
    </font>
    <font>
      <sz val="10"/>
      <color rgb="FF000000"/>
      <name val="Arial"/>
      <family val="2"/>
    </font>
    <font>
      <sz val="10"/>
      <color theme="1"/>
      <name val="Arial"/>
      <family val="2"/>
    </font>
    <font>
      <b/>
      <sz val="10"/>
      <color theme="1"/>
      <name val="Arial"/>
      <family val="2"/>
    </font>
    <font>
      <sz val="11"/>
      <color theme="1"/>
      <name val="Calibri"/>
      <family val="2"/>
      <scheme val="minor"/>
    </font>
    <font>
      <sz val="10"/>
      <color theme="0"/>
      <name val="Arial"/>
      <family val="2"/>
    </font>
    <font>
      <b/>
      <sz val="10"/>
      <color theme="0"/>
      <name val="Arial"/>
      <family val="2"/>
    </font>
    <font>
      <sz val="11"/>
      <color theme="1"/>
      <name val="Calibri"/>
      <family val="2"/>
      <scheme val="minor"/>
    </font>
    <font>
      <sz val="9"/>
      <color theme="1"/>
      <name val="Museo Sans 300"/>
      <family val="3"/>
    </font>
    <font>
      <sz val="9"/>
      <color theme="0"/>
      <name val="Museo Sans 300"/>
      <family val="3"/>
    </font>
    <font>
      <b/>
      <sz val="11"/>
      <color theme="1"/>
      <name val="Calibri"/>
      <family val="2"/>
      <scheme val="minor"/>
    </font>
    <font>
      <sz val="10"/>
      <name val="Arial"/>
      <family val="2"/>
    </font>
    <font>
      <sz val="12"/>
      <name val="Calibri"/>
      <family val="2"/>
    </font>
    <font>
      <b/>
      <sz val="10"/>
      <color rgb="FF000000"/>
      <name val="Arial"/>
      <family val="2"/>
    </font>
    <font>
      <sz val="10"/>
      <color theme="3" tint="-0.249977111117893"/>
      <name val="Arial"/>
      <family val="2"/>
    </font>
    <font>
      <b/>
      <sz val="10"/>
      <name val="Arial"/>
      <family val="2"/>
    </font>
    <font>
      <sz val="10"/>
      <color rgb="FF333F4F"/>
      <name val="Arial"/>
      <family val="2"/>
    </font>
  </fonts>
  <fills count="10">
    <fill>
      <patternFill patternType="none"/>
    </fill>
    <fill>
      <patternFill patternType="gray125"/>
    </fill>
    <fill>
      <patternFill patternType="solid">
        <fgColor rgb="FF333F4F"/>
        <bgColor rgb="FF333F4F"/>
      </patternFill>
    </fill>
    <fill>
      <patternFill patternType="solid">
        <fgColor rgb="FFD9D9D9"/>
        <bgColor rgb="FFD9D9D9"/>
      </patternFill>
    </fill>
    <fill>
      <patternFill patternType="solid">
        <fgColor rgb="FFBFBFBF"/>
        <bgColor rgb="FFBFBFBF"/>
      </patternFill>
    </fill>
    <fill>
      <patternFill patternType="solid">
        <fgColor theme="0"/>
        <bgColor theme="0"/>
      </patternFill>
    </fill>
    <fill>
      <patternFill patternType="solid">
        <fgColor theme="2" tint="-0.14999847407452621"/>
        <bgColor indexed="64"/>
      </patternFill>
    </fill>
    <fill>
      <patternFill patternType="solid">
        <fgColor rgb="FFFFFFFF"/>
        <bgColor indexed="64"/>
      </patternFill>
    </fill>
    <fill>
      <patternFill patternType="solid">
        <fgColor rgb="FFFFFFFF"/>
        <bgColor rgb="FFFFFFFF"/>
      </patternFill>
    </fill>
    <fill>
      <patternFill patternType="solid">
        <fgColor rgb="FFD9E2F3"/>
        <bgColor rgb="FFD9E2F3"/>
      </patternFill>
    </fill>
  </fills>
  <borders count="26">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6">
    <xf numFmtId="0" fontId="0" fillId="0" borderId="0"/>
    <xf numFmtId="44" fontId="14" fillId="0" borderId="0" applyFont="0" applyFill="0" applyBorder="0" applyAlignment="0" applyProtection="0"/>
    <xf numFmtId="43" fontId="17" fillId="0" borderId="0" applyFont="0" applyFill="0" applyBorder="0" applyAlignment="0" applyProtection="0"/>
    <xf numFmtId="0" fontId="21" fillId="0" borderId="2"/>
    <xf numFmtId="0" fontId="21" fillId="0" borderId="2"/>
    <xf numFmtId="0" fontId="21" fillId="0" borderId="2"/>
  </cellStyleXfs>
  <cellXfs count="232">
    <xf numFmtId="0" fontId="0" fillId="0" borderId="0" xfId="0" applyFont="1" applyAlignment="1"/>
    <xf numFmtId="0" fontId="7" fillId="0" borderId="0" xfId="0" applyFont="1"/>
    <xf numFmtId="0" fontId="10" fillId="0" borderId="0" xfId="0" applyFont="1"/>
    <xf numFmtId="0" fontId="9" fillId="0" borderId="3" xfId="0" applyFont="1" applyBorder="1" applyAlignment="1">
      <alignment horizontal="center" vertical="center" wrapText="1"/>
    </xf>
    <xf numFmtId="0" fontId="12" fillId="0" borderId="3" xfId="0" applyFont="1" applyBorder="1" applyAlignment="1">
      <alignment horizontal="center" vertical="center" wrapText="1"/>
    </xf>
    <xf numFmtId="2" fontId="12" fillId="0" borderId="3" xfId="0" applyNumberFormat="1" applyFont="1" applyBorder="1" applyAlignment="1">
      <alignment vertical="center" wrapText="1"/>
    </xf>
    <xf numFmtId="0" fontId="12" fillId="0" borderId="3" xfId="0" applyFont="1" applyBorder="1" applyAlignment="1">
      <alignment horizontal="left" vertical="center" wrapText="1"/>
    </xf>
    <xf numFmtId="0" fontId="0" fillId="0" borderId="0" xfId="0" applyFont="1" applyFill="1" applyAlignment="1"/>
    <xf numFmtId="0" fontId="9" fillId="0" borderId="0" xfId="0" applyFont="1" applyFill="1"/>
    <xf numFmtId="0" fontId="10" fillId="0" borderId="0" xfId="0" applyFont="1" applyFill="1"/>
    <xf numFmtId="0" fontId="7" fillId="0" borderId="0" xfId="0" applyFont="1" applyFill="1"/>
    <xf numFmtId="164" fontId="12" fillId="0" borderId="3" xfId="0" applyNumberFormat="1" applyFont="1" applyBorder="1" applyAlignment="1">
      <alignment horizontal="right" vertical="center"/>
    </xf>
    <xf numFmtId="167" fontId="12" fillId="0" borderId="1" xfId="0" applyNumberFormat="1" applyFont="1" applyBorder="1" applyAlignment="1">
      <alignment vertical="center"/>
    </xf>
    <xf numFmtId="2" fontId="2" fillId="0" borderId="0" xfId="0" applyNumberFormat="1" applyFont="1" applyAlignment="1"/>
    <xf numFmtId="0" fontId="9" fillId="0" borderId="1" xfId="0" applyFont="1" applyBorder="1" applyAlignment="1">
      <alignment horizontal="left" vertical="center" wrapText="1"/>
    </xf>
    <xf numFmtId="0" fontId="9" fillId="0" borderId="3" xfId="0" applyFont="1" applyBorder="1" applyAlignment="1">
      <alignment vertical="center" wrapText="1"/>
    </xf>
    <xf numFmtId="0" fontId="9" fillId="0" borderId="3" xfId="0" applyFont="1" applyFill="1" applyBorder="1" applyAlignment="1">
      <alignment horizontal="center" vertical="center"/>
    </xf>
    <xf numFmtId="0" fontId="4" fillId="0" borderId="2" xfId="0" applyFont="1" applyFill="1" applyBorder="1" applyAlignment="1">
      <alignment vertical="center"/>
    </xf>
    <xf numFmtId="0" fontId="0" fillId="0" borderId="0" xfId="0" applyFill="1"/>
    <xf numFmtId="0" fontId="4" fillId="0" borderId="2" xfId="0" applyFont="1" applyBorder="1"/>
    <xf numFmtId="0" fontId="18" fillId="0" borderId="0" xfId="0" applyFont="1"/>
    <xf numFmtId="0" fontId="0" fillId="0" borderId="0" xfId="0"/>
    <xf numFmtId="0" fontId="4" fillId="0" borderId="2" xfId="0" applyFont="1" applyBorder="1" applyAlignment="1"/>
    <xf numFmtId="0" fontId="19" fillId="0" borderId="0" xfId="0" applyFont="1"/>
    <xf numFmtId="0" fontId="11" fillId="0" borderId="3" xfId="0" applyFont="1" applyBorder="1" applyAlignment="1">
      <alignment vertical="center" wrapText="1"/>
    </xf>
    <xf numFmtId="0" fontId="11" fillId="0" borderId="3" xfId="0" applyFont="1" applyBorder="1" applyAlignment="1">
      <alignment horizontal="center" vertical="center" wrapText="1"/>
    </xf>
    <xf numFmtId="44" fontId="9" fillId="0" borderId="3" xfId="1" applyFont="1" applyBorder="1" applyAlignment="1">
      <alignment horizontal="right" vertical="center"/>
    </xf>
    <xf numFmtId="0" fontId="9" fillId="0" borderId="2" xfId="0" applyFont="1" applyBorder="1" applyAlignment="1">
      <alignment horizontal="right"/>
    </xf>
    <xf numFmtId="2" fontId="9" fillId="0" borderId="3" xfId="0" applyNumberFormat="1" applyFont="1" applyBorder="1" applyAlignment="1">
      <alignment vertical="center" wrapText="1"/>
    </xf>
    <xf numFmtId="44" fontId="9" fillId="0" borderId="3" xfId="1" applyFont="1" applyBorder="1" applyAlignment="1">
      <alignment horizontal="right" vertical="center" wrapText="1"/>
    </xf>
    <xf numFmtId="2" fontId="9" fillId="0" borderId="2" xfId="0" applyNumberFormat="1" applyFont="1" applyBorder="1" applyAlignment="1">
      <alignment horizontal="right" wrapText="1"/>
    </xf>
    <xf numFmtId="0" fontId="11" fillId="0" borderId="3" xfId="0" applyFont="1" applyFill="1" applyBorder="1" applyAlignment="1">
      <alignment horizontal="center" vertical="center" wrapText="1"/>
    </xf>
    <xf numFmtId="2" fontId="9" fillId="0" borderId="3" xfId="0" applyNumberFormat="1" applyFont="1" applyFill="1" applyBorder="1" applyAlignment="1">
      <alignment vertical="center" wrapText="1"/>
    </xf>
    <xf numFmtId="44" fontId="9" fillId="0" borderId="3" xfId="1" applyFont="1" applyFill="1" applyBorder="1" applyAlignment="1">
      <alignment horizontal="right" vertical="center" wrapText="1"/>
    </xf>
    <xf numFmtId="2" fontId="9" fillId="0" borderId="2" xfId="0" applyNumberFormat="1" applyFont="1" applyFill="1" applyBorder="1" applyAlignment="1">
      <alignment horizontal="right" wrapText="1"/>
    </xf>
    <xf numFmtId="0" fontId="18" fillId="0" borderId="0" xfId="0" applyFont="1" applyFill="1"/>
    <xf numFmtId="167" fontId="9" fillId="0" borderId="3" xfId="0" applyNumberFormat="1" applyFont="1" applyBorder="1" applyAlignment="1">
      <alignment vertical="center"/>
    </xf>
    <xf numFmtId="167" fontId="9" fillId="0" borderId="2" xfId="0" applyNumberFormat="1" applyFont="1" applyBorder="1" applyAlignment="1">
      <alignment horizontal="right"/>
    </xf>
    <xf numFmtId="0" fontId="9" fillId="0" borderId="3" xfId="0" applyFont="1" applyFill="1" applyBorder="1" applyAlignment="1">
      <alignment vertical="center" wrapText="1"/>
    </xf>
    <xf numFmtId="0" fontId="9" fillId="0" borderId="3" xfId="0" applyFont="1" applyFill="1" applyBorder="1" applyAlignment="1">
      <alignment horizontal="center" vertical="center" wrapText="1"/>
    </xf>
    <xf numFmtId="44" fontId="9" fillId="0" borderId="3" xfId="1" applyFont="1" applyFill="1" applyBorder="1" applyAlignment="1">
      <alignment horizontal="right" vertical="center"/>
    </xf>
    <xf numFmtId="167" fontId="9" fillId="0" borderId="2" xfId="0" applyNumberFormat="1" applyFont="1" applyFill="1" applyBorder="1" applyAlignment="1">
      <alignment horizontal="right"/>
    </xf>
    <xf numFmtId="2" fontId="9" fillId="0" borderId="2" xfId="0" applyNumberFormat="1" applyFont="1" applyBorder="1" applyAlignment="1">
      <alignment horizontal="right"/>
    </xf>
    <xf numFmtId="0" fontId="9" fillId="0" borderId="2" xfId="0" applyFont="1" applyFill="1" applyBorder="1" applyAlignment="1">
      <alignment horizontal="left" vertical="center" wrapText="1"/>
    </xf>
    <xf numFmtId="2" fontId="9" fillId="0" borderId="2" xfId="0" applyNumberFormat="1" applyFont="1" applyBorder="1" applyAlignment="1">
      <alignment horizontal="right" vertical="center" wrapText="1"/>
    </xf>
    <xf numFmtId="44" fontId="9" fillId="0" borderId="3" xfId="1" applyFont="1" applyFill="1" applyBorder="1" applyAlignment="1">
      <alignment horizontal="center" vertical="center" wrapText="1"/>
    </xf>
    <xf numFmtId="44" fontId="9" fillId="0" borderId="3" xfId="0" applyNumberFormat="1" applyFont="1" applyBorder="1" applyAlignment="1">
      <alignment horizontal="center" vertical="center"/>
    </xf>
    <xf numFmtId="0" fontId="9" fillId="0" borderId="3" xfId="0" applyFont="1" applyBorder="1" applyAlignment="1">
      <alignment horizontal="left" vertical="center" wrapText="1"/>
    </xf>
    <xf numFmtId="0" fontId="11" fillId="0" borderId="3" xfId="0" applyFont="1" applyBorder="1" applyAlignment="1">
      <alignment horizontal="left" vertical="center"/>
    </xf>
    <xf numFmtId="167" fontId="11" fillId="0" borderId="3" xfId="0" applyNumberFormat="1" applyFont="1" applyBorder="1" applyAlignment="1">
      <alignment horizontal="center" vertical="center"/>
    </xf>
    <xf numFmtId="0" fontId="9" fillId="0" borderId="3" xfId="0" applyFont="1" applyBorder="1" applyAlignment="1">
      <alignment horizontal="left" vertical="top" wrapText="1"/>
    </xf>
    <xf numFmtId="0" fontId="11" fillId="0" borderId="3" xfId="0" applyFont="1" applyBorder="1" applyAlignment="1">
      <alignment vertical="top" wrapText="1"/>
    </xf>
    <xf numFmtId="0" fontId="9" fillId="0" borderId="3" xfId="0" applyFont="1" applyBorder="1" applyAlignment="1">
      <alignment vertical="top" wrapText="1"/>
    </xf>
    <xf numFmtId="2" fontId="9" fillId="0" borderId="3" xfId="0" applyNumberFormat="1" applyFont="1" applyBorder="1" applyAlignment="1">
      <alignment vertical="center"/>
    </xf>
    <xf numFmtId="167" fontId="9" fillId="0" borderId="3" xfId="0" applyNumberFormat="1" applyFont="1" applyBorder="1" applyAlignment="1">
      <alignment horizontal="center" vertical="center"/>
    </xf>
    <xf numFmtId="4" fontId="22" fillId="0" borderId="3" xfId="3" applyNumberFormat="1" applyFont="1" applyBorder="1" applyAlignment="1">
      <alignment horizontal="center" vertical="center"/>
    </xf>
    <xf numFmtId="0" fontId="11" fillId="0" borderId="3" xfId="0" applyFont="1" applyBorder="1" applyAlignment="1">
      <alignment wrapText="1"/>
    </xf>
    <xf numFmtId="0" fontId="9" fillId="5" borderId="3" xfId="0" applyFont="1" applyFill="1" applyBorder="1" applyAlignment="1">
      <alignment horizontal="left" vertical="center" wrapText="1"/>
    </xf>
    <xf numFmtId="0" fontId="9" fillId="7" borderId="3" xfId="0" applyFont="1" applyFill="1" applyBorder="1" applyAlignment="1">
      <alignment vertical="center" wrapText="1"/>
    </xf>
    <xf numFmtId="0" fontId="11" fillId="0" borderId="3" xfId="0" applyFont="1" applyBorder="1"/>
    <xf numFmtId="2" fontId="11" fillId="0" borderId="3" xfId="0" applyNumberFormat="1" applyFont="1" applyBorder="1" applyAlignment="1">
      <alignment vertical="center" wrapText="1"/>
    </xf>
    <xf numFmtId="0" fontId="9" fillId="0" borderId="3" xfId="0" applyFont="1" applyBorder="1" applyAlignment="1">
      <alignment wrapText="1"/>
    </xf>
    <xf numFmtId="0" fontId="9" fillId="0" borderId="3" xfId="0" applyFont="1" applyFill="1" applyBorder="1" applyAlignment="1">
      <alignment vertical="top" wrapText="1"/>
    </xf>
    <xf numFmtId="168" fontId="9" fillId="0" borderId="3" xfId="0" applyNumberFormat="1" applyFont="1" applyBorder="1" applyAlignment="1">
      <alignment horizontal="left" vertical="center" wrapText="1"/>
    </xf>
    <xf numFmtId="44" fontId="9" fillId="0" borderId="3" xfId="1" applyFont="1" applyBorder="1" applyAlignment="1">
      <alignment horizontal="center" vertical="center" wrapText="1"/>
    </xf>
    <xf numFmtId="0" fontId="11" fillId="0" borderId="3" xfId="0" applyFont="1" applyBorder="1" applyAlignment="1">
      <alignment horizontal="center" vertical="center"/>
    </xf>
    <xf numFmtId="2" fontId="11" fillId="0" borderId="3" xfId="0" applyNumberFormat="1" applyFont="1" applyBorder="1" applyAlignment="1">
      <alignment vertical="center"/>
    </xf>
    <xf numFmtId="0" fontId="11" fillId="0" borderId="3" xfId="0" applyFont="1" applyBorder="1" applyAlignment="1">
      <alignment vertical="top"/>
    </xf>
    <xf numFmtId="2" fontId="21" fillId="0" borderId="3" xfId="0" applyNumberFormat="1" applyFont="1" applyBorder="1" applyAlignment="1">
      <alignment horizontal="left" vertical="center" wrapText="1"/>
    </xf>
    <xf numFmtId="2" fontId="21" fillId="0" borderId="3" xfId="0" applyNumberFormat="1" applyFont="1" applyBorder="1" applyAlignment="1">
      <alignment horizontal="center" vertical="center" wrapText="1"/>
    </xf>
    <xf numFmtId="0" fontId="24" fillId="0" borderId="3" xfId="0" applyFont="1" applyBorder="1" applyAlignment="1">
      <alignment horizontal="left" vertical="center" wrapText="1"/>
    </xf>
    <xf numFmtId="2" fontId="21" fillId="0" borderId="3" xfId="0" applyNumberFormat="1" applyFont="1" applyFill="1" applyBorder="1" applyAlignment="1">
      <alignment horizontal="left" vertical="center" wrapText="1"/>
    </xf>
    <xf numFmtId="2" fontId="21" fillId="0" borderId="3" xfId="0" applyNumberFormat="1" applyFont="1" applyFill="1" applyBorder="1" applyAlignment="1">
      <alignment horizontal="center" vertical="center" wrapText="1"/>
    </xf>
    <xf numFmtId="0" fontId="21" fillId="0" borderId="3" xfId="0" applyFont="1" applyBorder="1" applyAlignment="1">
      <alignment horizontal="center" vertical="center" wrapText="1"/>
    </xf>
    <xf numFmtId="43" fontId="9" fillId="0" borderId="3" xfId="2" applyFont="1" applyFill="1" applyBorder="1" applyAlignment="1">
      <alignment horizontal="center" vertical="center" wrapText="1"/>
    </xf>
    <xf numFmtId="2" fontId="9" fillId="0" borderId="3" xfId="0" applyNumberFormat="1" applyFont="1" applyFill="1" applyBorder="1" applyAlignment="1">
      <alignment horizontal="center" vertical="center" wrapText="1"/>
    </xf>
    <xf numFmtId="169" fontId="0" fillId="0" borderId="3" xfId="1" applyNumberFormat="1" applyFont="1" applyFill="1" applyBorder="1" applyAlignment="1">
      <alignment horizontal="right" vertical="center" wrapText="1"/>
    </xf>
    <xf numFmtId="0" fontId="1" fillId="0" borderId="3" xfId="0" applyFont="1" applyFill="1" applyBorder="1" applyAlignment="1">
      <alignment horizontal="center" vertical="center" wrapText="1"/>
    </xf>
    <xf numFmtId="0" fontId="9" fillId="0" borderId="3" xfId="4" applyFont="1" applyFill="1" applyBorder="1" applyAlignment="1">
      <alignment vertical="center" wrapText="1"/>
    </xf>
    <xf numFmtId="0" fontId="9" fillId="0" borderId="3" xfId="0" applyFont="1" applyFill="1" applyBorder="1" applyAlignment="1">
      <alignment wrapText="1"/>
    </xf>
    <xf numFmtId="4" fontId="9" fillId="0" borderId="3" xfId="0" applyNumberFormat="1" applyFont="1" applyFill="1" applyBorder="1" applyAlignment="1">
      <alignment horizontal="center" vertical="center"/>
    </xf>
    <xf numFmtId="0" fontId="9" fillId="8" borderId="3" xfId="0" applyFont="1" applyFill="1" applyBorder="1" applyAlignment="1">
      <alignment vertical="top" wrapText="1"/>
    </xf>
    <xf numFmtId="4" fontId="9" fillId="0" borderId="3" xfId="0" applyNumberFormat="1" applyFont="1" applyBorder="1" applyAlignment="1">
      <alignment horizontal="center" vertical="center"/>
    </xf>
    <xf numFmtId="2" fontId="9" fillId="0" borderId="3" xfId="0" applyNumberFormat="1" applyFont="1" applyFill="1" applyBorder="1" applyAlignment="1">
      <alignment vertical="center"/>
    </xf>
    <xf numFmtId="0" fontId="11" fillId="0" borderId="3" xfId="0" applyFont="1" applyFill="1" applyBorder="1" applyAlignment="1">
      <alignment vertical="center" wrapText="1"/>
    </xf>
    <xf numFmtId="164" fontId="9" fillId="0" borderId="3" xfId="0" applyNumberFormat="1" applyFont="1" applyBorder="1" applyAlignment="1">
      <alignment horizontal="left" vertical="center" wrapText="1"/>
    </xf>
    <xf numFmtId="44" fontId="21" fillId="0" borderId="3" xfId="1" applyFont="1" applyBorder="1" applyAlignment="1">
      <alignment horizontal="left" vertical="center" wrapText="1"/>
    </xf>
    <xf numFmtId="169" fontId="9" fillId="0" borderId="3" xfId="0" applyNumberFormat="1" applyFont="1" applyBorder="1" applyAlignment="1">
      <alignment horizontal="left" vertical="top" wrapText="1"/>
    </xf>
    <xf numFmtId="0" fontId="21" fillId="0" borderId="3" xfId="0" applyFont="1" applyFill="1" applyBorder="1" applyAlignment="1">
      <alignment horizontal="left" vertical="center" wrapText="1"/>
    </xf>
    <xf numFmtId="0" fontId="26" fillId="0" borderId="3" xfId="0" applyFont="1" applyBorder="1" applyAlignment="1">
      <alignment horizontal="center" vertical="center" wrapText="1"/>
    </xf>
    <xf numFmtId="0" fontId="13" fillId="3" borderId="9" xfId="0" applyFont="1" applyFill="1" applyBorder="1" applyAlignment="1">
      <alignment horizontal="left" vertical="center" wrapText="1"/>
    </xf>
    <xf numFmtId="44" fontId="13" fillId="6" borderId="9" xfId="1" applyFont="1" applyFill="1" applyBorder="1" applyAlignment="1">
      <alignment horizontal="center" vertical="center"/>
    </xf>
    <xf numFmtId="0" fontId="6" fillId="3" borderId="17" xfId="0" applyFont="1" applyFill="1" applyBorder="1" applyAlignment="1">
      <alignment horizontal="center" vertical="center" wrapText="1"/>
    </xf>
    <xf numFmtId="44" fontId="13" fillId="6" borderId="18" xfId="1" applyFont="1" applyFill="1" applyBorder="1" applyAlignment="1">
      <alignment horizontal="center" vertical="center"/>
    </xf>
    <xf numFmtId="165" fontId="8" fillId="2" borderId="19" xfId="0" applyNumberFormat="1" applyFont="1" applyFill="1" applyBorder="1" applyAlignment="1">
      <alignment horizontal="center" vertical="center" wrapText="1"/>
    </xf>
    <xf numFmtId="44" fontId="16" fillId="2" borderId="20" xfId="0" applyNumberFormat="1" applyFont="1" applyFill="1" applyBorder="1" applyAlignment="1">
      <alignment horizontal="left" vertical="center" wrapText="1"/>
    </xf>
    <xf numFmtId="166" fontId="6" fillId="4" borderId="19" xfId="0" applyNumberFormat="1" applyFont="1" applyFill="1" applyBorder="1" applyAlignment="1">
      <alignment horizontal="center" vertical="center"/>
    </xf>
    <xf numFmtId="49" fontId="9" fillId="0" borderId="19" xfId="0" applyNumberFormat="1" applyFont="1" applyBorder="1" applyAlignment="1">
      <alignment horizontal="center" vertical="center" wrapText="1"/>
    </xf>
    <xf numFmtId="44" fontId="16" fillId="2" borderId="20" xfId="0" applyNumberFormat="1" applyFont="1" applyFill="1" applyBorder="1" applyAlignment="1">
      <alignment vertical="center" wrapText="1"/>
    </xf>
    <xf numFmtId="0" fontId="9" fillId="0" borderId="19" xfId="0" applyFont="1" applyFill="1" applyBorder="1" applyAlignment="1">
      <alignment horizontal="center" vertical="center"/>
    </xf>
    <xf numFmtId="44" fontId="5" fillId="2" borderId="20" xfId="0" applyNumberFormat="1" applyFont="1" applyFill="1" applyBorder="1" applyAlignment="1">
      <alignment vertical="center" wrapText="1"/>
    </xf>
    <xf numFmtId="0" fontId="9" fillId="0" borderId="19" xfId="0" applyFont="1" applyBorder="1" applyAlignment="1">
      <alignment horizontal="center" vertical="center" wrapText="1"/>
    </xf>
    <xf numFmtId="0" fontId="8" fillId="2" borderId="19" xfId="0" applyFont="1" applyFill="1" applyBorder="1" applyAlignment="1">
      <alignment horizontal="center" vertical="center" wrapText="1"/>
    </xf>
    <xf numFmtId="0" fontId="9" fillId="0" borderId="19" xfId="0" applyFont="1" applyFill="1" applyBorder="1" applyAlignment="1">
      <alignment horizontal="center" vertical="center" wrapText="1"/>
    </xf>
    <xf numFmtId="165" fontId="9" fillId="0" borderId="19" xfId="0" applyNumberFormat="1" applyFont="1" applyFill="1" applyBorder="1" applyAlignment="1">
      <alignment horizontal="center" vertical="center" wrapText="1"/>
    </xf>
    <xf numFmtId="43" fontId="9" fillId="0" borderId="19" xfId="2" applyFont="1" applyFill="1" applyBorder="1" applyAlignment="1">
      <alignment horizontal="center" vertical="center" wrapText="1"/>
    </xf>
    <xf numFmtId="2" fontId="5" fillId="2" borderId="19" xfId="0" applyNumberFormat="1" applyFont="1" applyFill="1" applyBorder="1" applyAlignment="1">
      <alignment horizontal="center" vertical="center" wrapText="1"/>
    </xf>
    <xf numFmtId="0" fontId="8" fillId="2" borderId="19" xfId="0" applyNumberFormat="1" applyFont="1" applyFill="1" applyBorder="1" applyAlignment="1">
      <alignment horizontal="center" vertical="center" wrapText="1"/>
    </xf>
    <xf numFmtId="168" fontId="5" fillId="2" borderId="20" xfId="0" applyNumberFormat="1" applyFont="1" applyFill="1" applyBorder="1" applyAlignment="1">
      <alignment vertical="center" wrapText="1"/>
    </xf>
    <xf numFmtId="166" fontId="9" fillId="0" borderId="19" xfId="0" applyNumberFormat="1" applyFont="1" applyBorder="1" applyAlignment="1">
      <alignment horizontal="center" vertical="center" wrapText="1"/>
    </xf>
    <xf numFmtId="164" fontId="6" fillId="0" borderId="20" xfId="0" applyNumberFormat="1" applyFont="1" applyBorder="1"/>
    <xf numFmtId="164" fontId="9" fillId="0" borderId="20" xfId="0" applyNumberFormat="1" applyFont="1" applyBorder="1"/>
    <xf numFmtId="164" fontId="9" fillId="0" borderId="20" xfId="0" applyNumberFormat="1" applyFont="1" applyBorder="1" applyAlignment="1">
      <alignment vertical="center"/>
    </xf>
    <xf numFmtId="164" fontId="6" fillId="9" borderId="23" xfId="0" applyNumberFormat="1" applyFont="1" applyFill="1" applyBorder="1"/>
    <xf numFmtId="165" fontId="6" fillId="4" borderId="19" xfId="0" applyNumberFormat="1" applyFont="1" applyFill="1" applyBorder="1" applyAlignment="1">
      <alignment horizontal="center" vertical="center"/>
    </xf>
    <xf numFmtId="0" fontId="6" fillId="0" borderId="19" xfId="0" applyFont="1" applyBorder="1" applyAlignment="1">
      <alignment horizontal="center" vertical="center" wrapText="1"/>
    </xf>
    <xf numFmtId="0" fontId="6" fillId="0" borderId="19" xfId="0" applyFont="1" applyFill="1" applyBorder="1" applyAlignment="1">
      <alignment horizontal="center" vertical="center"/>
    </xf>
    <xf numFmtId="0" fontId="11" fillId="0" borderId="3" xfId="0" applyFont="1" applyBorder="1" applyAlignment="1">
      <alignment horizontal="left" vertical="top" wrapText="1"/>
    </xf>
    <xf numFmtId="165" fontId="9" fillId="0" borderId="19" xfId="0" applyNumberFormat="1" applyFont="1" applyBorder="1" applyAlignment="1">
      <alignment horizontal="center" vertical="center" wrapText="1"/>
    </xf>
    <xf numFmtId="0" fontId="6" fillId="0" borderId="3" xfId="0" applyFont="1" applyBorder="1" applyAlignment="1">
      <alignment horizontal="center" vertical="center" wrapText="1"/>
    </xf>
    <xf numFmtId="165" fontId="6" fillId="0" borderId="19" xfId="0" applyNumberFormat="1" applyFont="1" applyFill="1" applyBorder="1" applyAlignment="1">
      <alignment horizontal="center" vertical="center" wrapText="1"/>
    </xf>
    <xf numFmtId="0" fontId="6" fillId="0" borderId="19" xfId="0" applyFont="1" applyFill="1" applyBorder="1" applyAlignment="1">
      <alignment horizontal="center" vertical="center" wrapText="1"/>
    </xf>
    <xf numFmtId="2" fontId="6" fillId="0" borderId="19" xfId="0" applyNumberFormat="1" applyFont="1" applyFill="1" applyBorder="1" applyAlignment="1">
      <alignment horizontal="center" vertical="center" wrapText="1"/>
    </xf>
    <xf numFmtId="2" fontId="6" fillId="0" borderId="19" xfId="0" applyNumberFormat="1" applyFont="1" applyFill="1" applyBorder="1" applyAlignment="1">
      <alignment horizontal="center" vertical="center"/>
    </xf>
    <xf numFmtId="0" fontId="6" fillId="4" borderId="19" xfId="0" applyFont="1" applyFill="1" applyBorder="1" applyAlignment="1">
      <alignment horizontal="center" vertical="center" wrapText="1"/>
    </xf>
    <xf numFmtId="2" fontId="12" fillId="0" borderId="3" xfId="0" applyNumberFormat="1" applyFont="1" applyBorder="1" applyAlignment="1">
      <alignment vertical="center"/>
    </xf>
    <xf numFmtId="2" fontId="0" fillId="0" borderId="0" xfId="0" applyNumberFormat="1" applyFont="1" applyAlignment="1"/>
    <xf numFmtId="44" fontId="13" fillId="6" borderId="9" xfId="1" applyNumberFormat="1" applyFont="1" applyFill="1" applyBorder="1" applyAlignment="1">
      <alignment horizontal="center" vertical="center"/>
    </xf>
    <xf numFmtId="44" fontId="12" fillId="0" borderId="3" xfId="1" applyNumberFormat="1" applyFont="1" applyBorder="1" applyAlignment="1">
      <alignment horizontal="right" vertical="center"/>
    </xf>
    <xf numFmtId="44" fontId="9" fillId="0" borderId="3" xfId="1" applyNumberFormat="1" applyFont="1" applyBorder="1" applyAlignment="1">
      <alignment horizontal="right" vertical="center"/>
    </xf>
    <xf numFmtId="44" fontId="9" fillId="0" borderId="3" xfId="1" applyNumberFormat="1" applyFont="1" applyBorder="1" applyAlignment="1">
      <alignment horizontal="right" vertical="center" wrapText="1"/>
    </xf>
    <xf numFmtId="44" fontId="9" fillId="0" borderId="3" xfId="1" applyNumberFormat="1" applyFont="1" applyFill="1" applyBorder="1" applyAlignment="1">
      <alignment horizontal="right" vertical="center" wrapText="1"/>
    </xf>
    <xf numFmtId="44" fontId="9" fillId="0" borderId="3" xfId="1" applyNumberFormat="1" applyFont="1" applyFill="1" applyBorder="1" applyAlignment="1">
      <alignment horizontal="right" vertical="center"/>
    </xf>
    <xf numFmtId="44" fontId="9" fillId="0" borderId="3" xfId="1" applyNumberFormat="1" applyFont="1" applyFill="1" applyBorder="1" applyAlignment="1">
      <alignment horizontal="center" vertical="center" wrapText="1"/>
    </xf>
    <xf numFmtId="44" fontId="9" fillId="0" borderId="3" xfId="0" applyNumberFormat="1" applyFont="1" applyBorder="1" applyAlignment="1">
      <alignment horizontal="left" vertical="center" wrapText="1"/>
    </xf>
    <xf numFmtId="44" fontId="9" fillId="0" borderId="3" xfId="1" applyNumberFormat="1" applyFont="1" applyBorder="1" applyAlignment="1">
      <alignment vertical="center"/>
    </xf>
    <xf numFmtId="44" fontId="9" fillId="0" borderId="3" xfId="1" applyNumberFormat="1" applyFont="1" applyBorder="1" applyAlignment="1">
      <alignment horizontal="left" vertical="center" wrapText="1"/>
    </xf>
    <xf numFmtId="44" fontId="9" fillId="0" borderId="3" xfId="1" applyNumberFormat="1" applyFont="1" applyBorder="1" applyAlignment="1">
      <alignment horizontal="center" vertical="center" wrapText="1"/>
    </xf>
    <xf numFmtId="44" fontId="11" fillId="0" borderId="3" xfId="1" applyNumberFormat="1" applyFont="1" applyBorder="1" applyAlignment="1">
      <alignment horizontal="right" vertical="center"/>
    </xf>
    <xf numFmtId="44" fontId="9" fillId="0" borderId="3" xfId="0" applyNumberFormat="1" applyFont="1" applyFill="1" applyBorder="1" applyAlignment="1">
      <alignment horizontal="center" vertical="center"/>
    </xf>
    <xf numFmtId="44" fontId="9" fillId="0" borderId="3" xfId="0" applyNumberFormat="1" applyFont="1" applyFill="1" applyBorder="1" applyAlignment="1">
      <alignment vertical="center"/>
    </xf>
    <xf numFmtId="44" fontId="9" fillId="0" borderId="3" xfId="1" applyNumberFormat="1" applyFont="1" applyFill="1" applyBorder="1" applyAlignment="1">
      <alignment horizontal="left" vertical="center" wrapText="1"/>
    </xf>
    <xf numFmtId="44" fontId="21" fillId="0" borderId="3" xfId="1" applyNumberFormat="1" applyFont="1" applyFill="1" applyBorder="1" applyAlignment="1">
      <alignment horizontal="center" vertical="center"/>
    </xf>
    <xf numFmtId="44" fontId="21" fillId="0" borderId="3" xfId="1" applyNumberFormat="1" applyFont="1" applyBorder="1" applyAlignment="1">
      <alignment vertical="center"/>
    </xf>
    <xf numFmtId="44" fontId="21" fillId="0" borderId="3" xfId="1" applyNumberFormat="1" applyFont="1" applyBorder="1" applyAlignment="1">
      <alignment horizontal="center" vertical="center" wrapText="1"/>
    </xf>
    <xf numFmtId="44" fontId="21" fillId="0" borderId="3" xfId="1" applyNumberFormat="1" applyFont="1" applyBorder="1" applyAlignment="1">
      <alignment horizontal="center" vertical="center"/>
    </xf>
    <xf numFmtId="44" fontId="0" fillId="0" borderId="0" xfId="0" applyNumberFormat="1" applyFont="1" applyAlignment="1"/>
    <xf numFmtId="0" fontId="6" fillId="6" borderId="3" xfId="0" applyFont="1" applyFill="1" applyBorder="1" applyAlignment="1">
      <alignment horizontal="center" vertical="center" wrapText="1"/>
    </xf>
    <xf numFmtId="2" fontId="9" fillId="0" borderId="1" xfId="0" applyNumberFormat="1" applyFont="1" applyBorder="1" applyAlignment="1">
      <alignment vertical="center" wrapText="1"/>
    </xf>
    <xf numFmtId="2" fontId="13" fillId="6" borderId="9" xfId="1" applyNumberFormat="1" applyFont="1" applyFill="1" applyBorder="1" applyAlignment="1">
      <alignment vertical="center"/>
    </xf>
    <xf numFmtId="2" fontId="12" fillId="0" borderId="3" xfId="2" applyNumberFormat="1" applyFont="1" applyBorder="1" applyAlignment="1">
      <alignment vertical="center" wrapText="1"/>
    </xf>
    <xf numFmtId="2" fontId="12" fillId="0" borderId="4" xfId="0" applyNumberFormat="1" applyFont="1" applyBorder="1" applyAlignment="1">
      <alignment vertical="center" wrapText="1"/>
    </xf>
    <xf numFmtId="2" fontId="0" fillId="0" borderId="3" xfId="0" applyNumberFormat="1" applyFill="1" applyBorder="1" applyAlignment="1">
      <alignment vertical="center" wrapText="1"/>
    </xf>
    <xf numFmtId="0" fontId="9" fillId="0" borderId="3" xfId="0" applyFont="1" applyFill="1" applyBorder="1" applyAlignment="1">
      <alignment vertical="center" wrapText="1"/>
    </xf>
    <xf numFmtId="0" fontId="9" fillId="0" borderId="3" xfId="0" applyFont="1" applyBorder="1" applyAlignment="1">
      <alignment horizontal="left" vertical="center" wrapText="1"/>
    </xf>
    <xf numFmtId="0" fontId="9" fillId="0" borderId="3" xfId="0" applyFont="1" applyFill="1" applyBorder="1" applyAlignment="1">
      <alignment horizontal="left" vertical="top" wrapText="1"/>
    </xf>
    <xf numFmtId="169" fontId="9" fillId="0" borderId="3" xfId="1" applyNumberFormat="1" applyFont="1" applyFill="1" applyBorder="1" applyAlignment="1">
      <alignment horizontal="right" vertical="center" wrapText="1"/>
    </xf>
    <xf numFmtId="0" fontId="24" fillId="0" borderId="3" xfId="0" applyFont="1" applyBorder="1" applyAlignment="1">
      <alignment horizontal="justify" vertical="center" wrapText="1"/>
    </xf>
    <xf numFmtId="44" fontId="9" fillId="0" borderId="3" xfId="0" applyNumberFormat="1" applyFont="1" applyFill="1" applyBorder="1" applyAlignment="1">
      <alignment horizontal="left" vertical="center" wrapText="1"/>
    </xf>
    <xf numFmtId="164" fontId="21" fillId="0" borderId="3" xfId="0" applyNumberFormat="1" applyFont="1" applyBorder="1" applyAlignment="1">
      <alignment vertical="center" wrapText="1"/>
    </xf>
    <xf numFmtId="168" fontId="21" fillId="0" borderId="3" xfId="0" applyNumberFormat="1" applyFont="1" applyBorder="1" applyAlignment="1">
      <alignment horizontal="center" vertical="center"/>
    </xf>
    <xf numFmtId="44" fontId="25" fillId="0" borderId="3" xfId="0" applyNumberFormat="1" applyFont="1" applyFill="1" applyBorder="1" applyAlignment="1">
      <alignment vertical="center" wrapText="1"/>
    </xf>
    <xf numFmtId="2" fontId="21" fillId="0" borderId="3" xfId="0" applyNumberFormat="1" applyFont="1" applyBorder="1" applyAlignment="1">
      <alignment horizontal="justify" vertical="center" wrapText="1"/>
    </xf>
    <xf numFmtId="2" fontId="21" fillId="0" borderId="3" xfId="0" applyNumberFormat="1" applyFont="1" applyBorder="1" applyAlignment="1">
      <alignment horizontal="right" vertical="center"/>
    </xf>
    <xf numFmtId="0" fontId="7" fillId="0" borderId="3" xfId="0" applyFont="1" applyFill="1" applyBorder="1" applyAlignment="1">
      <alignment horizontal="center" vertical="center" wrapText="1"/>
    </xf>
    <xf numFmtId="169" fontId="7" fillId="0" borderId="3" xfId="1" applyNumberFormat="1" applyFont="1" applyFill="1" applyBorder="1" applyAlignment="1">
      <alignment horizontal="right" vertical="center" wrapText="1"/>
    </xf>
    <xf numFmtId="2" fontId="9" fillId="0" borderId="2" xfId="0" applyNumberFormat="1" applyFont="1" applyBorder="1" applyAlignment="1">
      <alignment vertical="center" wrapText="1"/>
    </xf>
    <xf numFmtId="44" fontId="9" fillId="0" borderId="2" xfId="1" applyNumberFormat="1" applyFont="1" applyBorder="1" applyAlignment="1">
      <alignment horizontal="left" vertical="center" wrapText="1"/>
    </xf>
    <xf numFmtId="44" fontId="9" fillId="0" borderId="2" xfId="1" applyFont="1" applyBorder="1" applyAlignment="1">
      <alignment horizontal="right" vertical="center"/>
    </xf>
    <xf numFmtId="0" fontId="6" fillId="0" borderId="19" xfId="0" applyFont="1" applyBorder="1" applyAlignment="1">
      <alignment horizontal="right" vertical="center" wrapText="1"/>
    </xf>
    <xf numFmtId="0" fontId="4" fillId="0" borderId="3" xfId="0" applyFont="1" applyBorder="1"/>
    <xf numFmtId="0" fontId="6" fillId="9" borderId="21" xfId="0" applyFont="1" applyFill="1" applyBorder="1" applyAlignment="1">
      <alignment horizontal="right" vertical="center" wrapText="1"/>
    </xf>
    <xf numFmtId="0" fontId="4" fillId="0" borderId="22" xfId="0" applyFont="1" applyBorder="1"/>
    <xf numFmtId="0" fontId="5" fillId="2" borderId="3" xfId="0" applyFont="1" applyFill="1" applyBorder="1" applyAlignment="1">
      <alignment horizontal="left" vertical="center" wrapText="1"/>
    </xf>
    <xf numFmtId="0" fontId="9" fillId="0" borderId="3" xfId="0" applyFont="1" applyBorder="1" applyAlignment="1">
      <alignment horizontal="left" vertical="top" wrapText="1"/>
    </xf>
    <xf numFmtId="0" fontId="0" fillId="0" borderId="20" xfId="0" applyFont="1" applyBorder="1" applyAlignment="1">
      <alignment horizontal="center"/>
    </xf>
    <xf numFmtId="0" fontId="6" fillId="0" borderId="20" xfId="0" applyFont="1" applyBorder="1" applyAlignment="1">
      <alignment horizontal="center" vertical="center" wrapText="1"/>
    </xf>
    <xf numFmtId="0" fontId="6" fillId="0" borderId="3" xfId="0" applyFont="1" applyFill="1" applyBorder="1" applyAlignment="1">
      <alignment vertical="center" wrapText="1"/>
    </xf>
    <xf numFmtId="0" fontId="9" fillId="0" borderId="3" xfId="0" applyFont="1" applyFill="1" applyBorder="1" applyAlignment="1">
      <alignment vertical="center" wrapText="1"/>
    </xf>
    <xf numFmtId="0" fontId="6" fillId="0" borderId="3" xfId="0" applyFont="1" applyBorder="1" applyAlignment="1">
      <alignment horizontal="left" vertical="center"/>
    </xf>
    <xf numFmtId="0" fontId="6" fillId="0" borderId="3" xfId="0" applyFont="1" applyBorder="1" applyAlignment="1">
      <alignment horizontal="left" vertical="top" wrapText="1"/>
    </xf>
    <xf numFmtId="0" fontId="6" fillId="0" borderId="3" xfId="0" applyFont="1" applyFill="1" applyBorder="1" applyAlignment="1">
      <alignment horizontal="left" vertical="center" wrapText="1"/>
    </xf>
    <xf numFmtId="44" fontId="5" fillId="2" borderId="3" xfId="0" applyNumberFormat="1" applyFont="1" applyFill="1" applyBorder="1" applyAlignment="1">
      <alignment horizontal="left" vertical="center" wrapText="1"/>
    </xf>
    <xf numFmtId="0" fontId="6" fillId="0" borderId="3" xfId="0" applyFont="1" applyBorder="1" applyAlignment="1">
      <alignment horizontal="left" vertical="center" wrapText="1"/>
    </xf>
    <xf numFmtId="0" fontId="6" fillId="8" borderId="3" xfId="0" applyFont="1" applyFill="1" applyBorder="1" applyAlignment="1">
      <alignment horizontal="left" vertical="center" wrapText="1"/>
    </xf>
    <xf numFmtId="0" fontId="9" fillId="8" borderId="3" xfId="0" applyFont="1" applyFill="1" applyBorder="1" applyAlignment="1">
      <alignment horizontal="left" vertical="center" wrapText="1"/>
    </xf>
    <xf numFmtId="0" fontId="25" fillId="0" borderId="3" xfId="0" applyFont="1" applyFill="1" applyBorder="1" applyAlignment="1">
      <alignment horizontal="left" vertical="center" wrapText="1"/>
    </xf>
    <xf numFmtId="0" fontId="6" fillId="0" borderId="5" xfId="0" applyFont="1" applyFill="1" applyBorder="1" applyAlignment="1">
      <alignment horizontal="left" vertical="top" wrapText="1"/>
    </xf>
    <xf numFmtId="0" fontId="6" fillId="0" borderId="7" xfId="0" applyFont="1" applyFill="1" applyBorder="1" applyAlignment="1">
      <alignment horizontal="left" vertical="top" wrapText="1"/>
    </xf>
    <xf numFmtId="0" fontId="6" fillId="0" borderId="8" xfId="0" applyFont="1" applyFill="1" applyBorder="1" applyAlignment="1">
      <alignment horizontal="left" vertical="top" wrapText="1"/>
    </xf>
    <xf numFmtId="0" fontId="6" fillId="0" borderId="5"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23" fillId="0" borderId="3" xfId="0" applyFont="1" applyBorder="1" applyAlignment="1">
      <alignment horizontal="left" vertical="top" wrapText="1"/>
    </xf>
    <xf numFmtId="0" fontId="23" fillId="0" borderId="3" xfId="0" applyFont="1" applyBorder="1" applyAlignment="1">
      <alignment horizontal="left" vertical="top"/>
    </xf>
    <xf numFmtId="2" fontId="25" fillId="0" borderId="3" xfId="0" applyNumberFormat="1" applyFont="1" applyBorder="1" applyAlignment="1">
      <alignment horizontal="left" vertical="center" wrapText="1"/>
    </xf>
    <xf numFmtId="0" fontId="20" fillId="0" borderId="3" xfId="0" applyFont="1" applyFill="1" applyBorder="1" applyAlignment="1">
      <alignment horizontal="left" vertical="center" wrapText="1"/>
    </xf>
    <xf numFmtId="0" fontId="4" fillId="0" borderId="20" xfId="0" applyFont="1" applyBorder="1" applyAlignment="1">
      <alignment horizontal="center"/>
    </xf>
    <xf numFmtId="0" fontId="6" fillId="4" borderId="3" xfId="0" applyFont="1" applyFill="1" applyBorder="1" applyAlignment="1">
      <alignment horizontal="left" vertical="center" wrapText="1"/>
    </xf>
    <xf numFmtId="0" fontId="9" fillId="0" borderId="3" xfId="0" applyFont="1" applyBorder="1" applyAlignment="1">
      <alignment horizontal="left" vertical="center" wrapText="1"/>
    </xf>
    <xf numFmtId="0" fontId="6" fillId="4" borderId="5" xfId="0" applyFont="1" applyFill="1" applyBorder="1" applyAlignment="1">
      <alignment horizontal="left" vertical="center" wrapText="1"/>
    </xf>
    <xf numFmtId="0" fontId="6" fillId="4" borderId="7" xfId="0" applyFont="1" applyFill="1" applyBorder="1" applyAlignment="1">
      <alignment horizontal="left" vertical="center" wrapText="1"/>
    </xf>
    <xf numFmtId="0" fontId="6" fillId="4" borderId="8" xfId="0" applyFont="1" applyFill="1" applyBorder="1" applyAlignment="1">
      <alignment horizontal="left" vertical="center" wrapText="1"/>
    </xf>
    <xf numFmtId="2" fontId="23" fillId="0" borderId="3" xfId="0" applyNumberFormat="1" applyFont="1" applyBorder="1" applyAlignment="1">
      <alignment horizontal="left" vertical="center" wrapText="1"/>
    </xf>
    <xf numFmtId="0" fontId="9" fillId="0" borderId="3" xfId="0" applyFont="1" applyFill="1" applyBorder="1" applyAlignment="1">
      <alignment horizontal="left" vertical="top" wrapText="1"/>
    </xf>
    <xf numFmtId="0" fontId="9" fillId="0" borderId="3" xfId="0" applyFont="1" applyFill="1" applyBorder="1" applyAlignment="1">
      <alignment horizontal="left" vertical="center" wrapText="1"/>
    </xf>
    <xf numFmtId="0" fontId="6" fillId="0" borderId="3" xfId="0" applyFont="1" applyBorder="1" applyAlignment="1">
      <alignment horizontal="left"/>
    </xf>
    <xf numFmtId="0" fontId="6" fillId="0" borderId="3" xfId="0" applyFont="1" applyBorder="1" applyAlignment="1">
      <alignment horizontal="left" wrapText="1"/>
    </xf>
    <xf numFmtId="0" fontId="5" fillId="2" borderId="5"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8" xfId="0" applyFont="1" applyFill="1" applyBorder="1" applyAlignment="1">
      <alignment horizontal="left" vertical="center" wrapText="1"/>
    </xf>
    <xf numFmtId="166" fontId="6" fillId="4" borderId="3" xfId="0" applyNumberFormat="1"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7" xfId="0" applyFont="1" applyFill="1" applyBorder="1" applyAlignment="1">
      <alignment horizontal="left" vertical="center" wrapText="1"/>
    </xf>
    <xf numFmtId="0" fontId="6" fillId="6" borderId="8" xfId="0" applyFont="1" applyFill="1" applyBorder="1" applyAlignment="1">
      <alignment horizontal="left" vertical="center" wrapText="1"/>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6" xfId="0" applyFont="1" applyFill="1" applyBorder="1" applyAlignment="1">
      <alignment horizontal="center" vertical="center"/>
    </xf>
    <xf numFmtId="0" fontId="15" fillId="0" borderId="24" xfId="0" applyFont="1" applyBorder="1" applyAlignment="1">
      <alignment horizontal="center"/>
    </xf>
    <xf numFmtId="0" fontId="15" fillId="0" borderId="25" xfId="0" applyFont="1" applyBorder="1" applyAlignment="1">
      <alignment horizontal="center"/>
    </xf>
    <xf numFmtId="0" fontId="15" fillId="0" borderId="18" xfId="0" applyFont="1" applyBorder="1" applyAlignment="1">
      <alignment horizontal="center"/>
    </xf>
    <xf numFmtId="0" fontId="16" fillId="2" borderId="3" xfId="0" applyFont="1" applyFill="1" applyBorder="1" applyAlignment="1">
      <alignment horizontal="left" vertical="center" wrapText="1"/>
    </xf>
    <xf numFmtId="0" fontId="12" fillId="0" borderId="20" xfId="0" applyFont="1" applyBorder="1" applyAlignment="1">
      <alignment horizontal="center"/>
    </xf>
    <xf numFmtId="2" fontId="9" fillId="0" borderId="2" xfId="0" applyNumberFormat="1" applyFont="1" applyFill="1" applyBorder="1" applyAlignment="1">
      <alignment vertical="center" wrapText="1"/>
    </xf>
    <xf numFmtId="44" fontId="9" fillId="0" borderId="2" xfId="1" applyNumberFormat="1" applyFont="1" applyFill="1" applyBorder="1" applyAlignment="1">
      <alignment horizontal="right" vertical="center" wrapText="1"/>
    </xf>
    <xf numFmtId="44" fontId="9" fillId="0" borderId="2" xfId="1" applyFont="1" applyFill="1" applyBorder="1" applyAlignment="1">
      <alignment horizontal="right" vertical="center" wrapText="1"/>
    </xf>
  </cellXfs>
  <cellStyles count="6">
    <cellStyle name="Millares" xfId="2" builtinId="3"/>
    <cellStyle name="Moneda" xfId="1" builtinId="4"/>
    <cellStyle name="Normal" xfId="0" builtinId="0"/>
    <cellStyle name="Normal 2" xfId="5"/>
    <cellStyle name="Normal 3" xfId="4"/>
    <cellStyle name="Normal 3_Presupuesto Diego Holguin V20"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28"/>
  <sheetViews>
    <sheetView tabSelected="1" zoomScale="80" zoomScaleNormal="80" workbookViewId="0">
      <selection sqref="A1:G728"/>
    </sheetView>
  </sheetViews>
  <sheetFormatPr baseColWidth="10" defaultRowHeight="15" x14ac:dyDescent="0.25"/>
  <cols>
    <col min="2" max="2" width="77.42578125" customWidth="1"/>
    <col min="3" max="3" width="17.42578125" customWidth="1"/>
    <col min="4" max="4" width="23" style="126" customWidth="1"/>
    <col min="5" max="5" width="25.42578125" style="146" customWidth="1"/>
    <col min="6" max="6" width="25.85546875" customWidth="1"/>
    <col min="7" max="7" width="18.5703125" customWidth="1"/>
    <col min="11" max="11" width="16.28515625" customWidth="1"/>
  </cols>
  <sheetData>
    <row r="1" spans="1:8" ht="28.5" customHeight="1" x14ac:dyDescent="0.25">
      <c r="A1" s="215" t="s">
        <v>1009</v>
      </c>
      <c r="B1" s="216"/>
      <c r="C1" s="216"/>
      <c r="D1" s="216"/>
      <c r="E1" s="216"/>
      <c r="F1" s="216"/>
      <c r="G1" s="217"/>
    </row>
    <row r="2" spans="1:8" ht="23.25" x14ac:dyDescent="0.25">
      <c r="A2" s="218" t="s">
        <v>0</v>
      </c>
      <c r="B2" s="219"/>
      <c r="C2" s="219"/>
      <c r="D2" s="219"/>
      <c r="E2" s="219"/>
      <c r="F2" s="219"/>
      <c r="G2" s="220"/>
    </row>
    <row r="3" spans="1:8" ht="23.25" x14ac:dyDescent="0.25">
      <c r="A3" s="218" t="s">
        <v>1</v>
      </c>
      <c r="B3" s="219"/>
      <c r="C3" s="219"/>
      <c r="D3" s="219"/>
      <c r="E3" s="219"/>
      <c r="F3" s="219"/>
      <c r="G3" s="220"/>
    </row>
    <row r="4" spans="1:8" ht="23.25" x14ac:dyDescent="0.25">
      <c r="A4" s="218" t="s">
        <v>2</v>
      </c>
      <c r="B4" s="219"/>
      <c r="C4" s="219"/>
      <c r="D4" s="219"/>
      <c r="E4" s="219"/>
      <c r="F4" s="219"/>
      <c r="G4" s="220"/>
    </row>
    <row r="5" spans="1:8" ht="30" customHeight="1" x14ac:dyDescent="0.25">
      <c r="A5" s="221" t="s">
        <v>3</v>
      </c>
      <c r="B5" s="222"/>
      <c r="C5" s="222"/>
      <c r="D5" s="222"/>
      <c r="E5" s="222"/>
      <c r="F5" s="222"/>
      <c r="G5" s="223"/>
    </row>
    <row r="6" spans="1:8" x14ac:dyDescent="0.25">
      <c r="A6" s="92" t="s">
        <v>4</v>
      </c>
      <c r="B6" s="90" t="s">
        <v>5</v>
      </c>
      <c r="C6" s="91" t="s">
        <v>6</v>
      </c>
      <c r="D6" s="149" t="s">
        <v>7</v>
      </c>
      <c r="E6" s="127" t="s">
        <v>106</v>
      </c>
      <c r="F6" s="91" t="s">
        <v>107</v>
      </c>
      <c r="G6" s="93" t="s">
        <v>108</v>
      </c>
    </row>
    <row r="7" spans="1:8" ht="16.5" customHeight="1" x14ac:dyDescent="0.25">
      <c r="A7" s="94" t="s">
        <v>8</v>
      </c>
      <c r="B7" s="227" t="s">
        <v>9</v>
      </c>
      <c r="C7" s="227"/>
      <c r="D7" s="227"/>
      <c r="E7" s="227"/>
      <c r="F7" s="227"/>
      <c r="G7" s="95"/>
    </row>
    <row r="8" spans="1:8" x14ac:dyDescent="0.25">
      <c r="A8" s="96">
        <v>44927</v>
      </c>
      <c r="B8" s="211" t="s">
        <v>10</v>
      </c>
      <c r="C8" s="211"/>
      <c r="D8" s="211"/>
      <c r="E8" s="211"/>
      <c r="F8" s="211"/>
      <c r="G8" s="228"/>
    </row>
    <row r="9" spans="1:8" ht="20.25" customHeight="1" x14ac:dyDescent="0.25">
      <c r="A9" s="97" t="s">
        <v>11</v>
      </c>
      <c r="B9" s="47" t="s">
        <v>138</v>
      </c>
      <c r="C9" s="4" t="s">
        <v>109</v>
      </c>
      <c r="D9" s="150">
        <v>168.3</v>
      </c>
      <c r="E9" s="128"/>
      <c r="F9" s="11"/>
      <c r="G9" s="228"/>
    </row>
    <row r="10" spans="1:8" ht="26.25" customHeight="1" x14ac:dyDescent="0.25">
      <c r="A10" s="97" t="s">
        <v>13</v>
      </c>
      <c r="B10" s="15" t="s">
        <v>141</v>
      </c>
      <c r="C10" s="3" t="s">
        <v>131</v>
      </c>
      <c r="D10" s="150">
        <v>30.4</v>
      </c>
      <c r="E10" s="128"/>
      <c r="F10" s="11"/>
      <c r="G10" s="228"/>
    </row>
    <row r="11" spans="1:8" ht="17.25" customHeight="1" x14ac:dyDescent="0.25">
      <c r="A11" s="97" t="s">
        <v>14</v>
      </c>
      <c r="B11" s="15" t="s">
        <v>142</v>
      </c>
      <c r="C11" s="3" t="s">
        <v>109</v>
      </c>
      <c r="D11" s="150">
        <v>219.35</v>
      </c>
      <c r="E11" s="128"/>
      <c r="F11" s="11"/>
      <c r="G11" s="228"/>
    </row>
    <row r="12" spans="1:8" ht="25.5" customHeight="1" x14ac:dyDescent="0.25">
      <c r="A12" s="97" t="s">
        <v>17</v>
      </c>
      <c r="B12" s="15" t="s">
        <v>248</v>
      </c>
      <c r="C12" s="3" t="s">
        <v>109</v>
      </c>
      <c r="D12" s="150">
        <v>17</v>
      </c>
      <c r="E12" s="128"/>
      <c r="F12" s="11"/>
      <c r="G12" s="228"/>
    </row>
    <row r="13" spans="1:8" ht="17.25" customHeight="1" x14ac:dyDescent="0.25">
      <c r="A13" s="97" t="s">
        <v>128</v>
      </c>
      <c r="B13" s="15" t="s">
        <v>143</v>
      </c>
      <c r="C13" s="3" t="s">
        <v>109</v>
      </c>
      <c r="D13" s="150">
        <v>330.55</v>
      </c>
      <c r="E13" s="128"/>
      <c r="F13" s="11"/>
      <c r="G13" s="228"/>
    </row>
    <row r="14" spans="1:8" ht="39.75" customHeight="1" x14ac:dyDescent="0.25">
      <c r="A14" s="97" t="s">
        <v>132</v>
      </c>
      <c r="B14" s="24" t="s">
        <v>134</v>
      </c>
      <c r="C14" s="4" t="s">
        <v>109</v>
      </c>
      <c r="D14" s="5">
        <v>80.11</v>
      </c>
      <c r="E14" s="128"/>
      <c r="F14" s="11"/>
      <c r="G14" s="228"/>
      <c r="H14" s="13" t="s">
        <v>127</v>
      </c>
    </row>
    <row r="15" spans="1:8" ht="34.5" customHeight="1" x14ac:dyDescent="0.25">
      <c r="A15" s="97" t="s">
        <v>135</v>
      </c>
      <c r="B15" s="24" t="s">
        <v>133</v>
      </c>
      <c r="C15" s="4" t="s">
        <v>109</v>
      </c>
      <c r="D15" s="5">
        <v>49</v>
      </c>
      <c r="E15" s="128"/>
      <c r="F15" s="11"/>
      <c r="G15" s="228"/>
    </row>
    <row r="16" spans="1:8" ht="33" customHeight="1" x14ac:dyDescent="0.25">
      <c r="A16" s="97" t="s">
        <v>136</v>
      </c>
      <c r="B16" s="24" t="s">
        <v>140</v>
      </c>
      <c r="C16" s="4" t="s">
        <v>109</v>
      </c>
      <c r="D16" s="5">
        <v>27.87</v>
      </c>
      <c r="E16" s="128"/>
      <c r="F16" s="11"/>
      <c r="G16" s="228"/>
    </row>
    <row r="17" spans="1:32" ht="34.5" customHeight="1" x14ac:dyDescent="0.25">
      <c r="A17" s="97" t="s">
        <v>137</v>
      </c>
      <c r="B17" s="24" t="s">
        <v>139</v>
      </c>
      <c r="C17" s="4" t="s">
        <v>109</v>
      </c>
      <c r="D17" s="5">
        <v>42.1</v>
      </c>
      <c r="E17" s="128"/>
      <c r="F17" s="11"/>
      <c r="G17" s="228"/>
    </row>
    <row r="18" spans="1:32" ht="35.25" customHeight="1" x14ac:dyDescent="0.25">
      <c r="A18" s="97" t="s">
        <v>144</v>
      </c>
      <c r="B18" s="24" t="s">
        <v>129</v>
      </c>
      <c r="C18" s="3" t="s">
        <v>109</v>
      </c>
      <c r="D18" s="5">
        <v>31.6</v>
      </c>
      <c r="E18" s="128"/>
      <c r="F18" s="11"/>
      <c r="G18" s="228"/>
    </row>
    <row r="19" spans="1:32" ht="32.25" customHeight="1" x14ac:dyDescent="0.25">
      <c r="A19" s="97" t="s">
        <v>145</v>
      </c>
      <c r="B19" s="24" t="s">
        <v>130</v>
      </c>
      <c r="C19" s="4" t="s">
        <v>109</v>
      </c>
      <c r="D19" s="5">
        <v>157.22</v>
      </c>
      <c r="E19" s="128"/>
      <c r="F19" s="11"/>
      <c r="G19" s="228"/>
    </row>
    <row r="20" spans="1:32" ht="22.5" customHeight="1" x14ac:dyDescent="0.25">
      <c r="A20" s="97" t="s">
        <v>146</v>
      </c>
      <c r="B20" s="24" t="s">
        <v>147</v>
      </c>
      <c r="C20" s="3" t="s">
        <v>109</v>
      </c>
      <c r="D20" s="5">
        <v>6.55</v>
      </c>
      <c r="E20" s="128"/>
      <c r="F20" s="11"/>
      <c r="G20" s="228"/>
    </row>
    <row r="21" spans="1:32" ht="23.25" customHeight="1" x14ac:dyDescent="0.25">
      <c r="A21" s="97" t="s">
        <v>246</v>
      </c>
      <c r="B21" s="6" t="s">
        <v>15</v>
      </c>
      <c r="C21" s="4" t="s">
        <v>54</v>
      </c>
      <c r="D21" s="5">
        <v>14</v>
      </c>
      <c r="E21" s="128"/>
      <c r="F21" s="11"/>
      <c r="G21" s="228"/>
    </row>
    <row r="22" spans="1:32" ht="19.5" customHeight="1" x14ac:dyDescent="0.25">
      <c r="A22" s="97" t="s">
        <v>247</v>
      </c>
      <c r="B22" s="6" t="s">
        <v>110</v>
      </c>
      <c r="C22" s="4" t="s">
        <v>54</v>
      </c>
      <c r="D22" s="5">
        <v>9</v>
      </c>
      <c r="E22" s="128"/>
      <c r="F22" s="11"/>
      <c r="G22" s="228"/>
    </row>
    <row r="23" spans="1:32" ht="135" customHeight="1" x14ac:dyDescent="0.25">
      <c r="A23" s="97"/>
      <c r="B23" s="174" t="s">
        <v>1004</v>
      </c>
      <c r="C23" s="174"/>
      <c r="D23" s="174"/>
      <c r="E23" s="174"/>
      <c r="F23" s="174"/>
      <c r="G23" s="228"/>
    </row>
    <row r="24" spans="1:32" ht="17.25" customHeight="1" x14ac:dyDescent="0.25">
      <c r="A24" s="94" t="s">
        <v>18</v>
      </c>
      <c r="B24" s="173" t="s">
        <v>19</v>
      </c>
      <c r="C24" s="173"/>
      <c r="D24" s="173"/>
      <c r="E24" s="173"/>
      <c r="F24" s="173"/>
      <c r="G24" s="98"/>
    </row>
    <row r="25" spans="1:32" ht="18" customHeight="1" x14ac:dyDescent="0.25">
      <c r="A25" s="96">
        <v>44928</v>
      </c>
      <c r="B25" s="211" t="s">
        <v>103</v>
      </c>
      <c r="C25" s="211"/>
      <c r="D25" s="211"/>
      <c r="E25" s="211"/>
      <c r="F25" s="211"/>
      <c r="G25" s="224"/>
    </row>
    <row r="26" spans="1:32" s="18" customFormat="1" ht="18.75" customHeight="1" x14ac:dyDescent="0.25">
      <c r="A26" s="99">
        <v>2.1</v>
      </c>
      <c r="B26" s="181" t="s">
        <v>919</v>
      </c>
      <c r="C26" s="205"/>
      <c r="D26" s="205"/>
      <c r="E26" s="205"/>
      <c r="F26" s="205"/>
      <c r="G26" s="225"/>
      <c r="H26" s="17"/>
      <c r="I26" s="8"/>
      <c r="J26" s="8"/>
      <c r="K26" s="8"/>
      <c r="L26" s="8"/>
      <c r="M26" s="8"/>
      <c r="N26" s="8"/>
      <c r="O26" s="8"/>
      <c r="P26" s="8"/>
      <c r="Q26" s="8"/>
      <c r="R26" s="8"/>
      <c r="S26" s="8"/>
      <c r="T26" s="8"/>
      <c r="U26" s="8"/>
      <c r="V26" s="8"/>
      <c r="W26" s="8"/>
      <c r="X26" s="10"/>
      <c r="Y26" s="10"/>
      <c r="Z26" s="10"/>
      <c r="AA26" s="10"/>
      <c r="AB26" s="10"/>
      <c r="AC26" s="10"/>
      <c r="AD26" s="10"/>
      <c r="AE26" s="10"/>
      <c r="AF26" s="10"/>
    </row>
    <row r="27" spans="1:32" s="18" customFormat="1" ht="17.25" customHeight="1" x14ac:dyDescent="0.25">
      <c r="A27" s="99" t="s">
        <v>148</v>
      </c>
      <c r="B27" s="183" t="s">
        <v>258</v>
      </c>
      <c r="C27" s="183"/>
      <c r="D27" s="183"/>
      <c r="E27" s="183"/>
      <c r="F27" s="183"/>
      <c r="G27" s="225"/>
      <c r="H27" s="17"/>
      <c r="I27" s="8"/>
      <c r="J27" s="8"/>
      <c r="K27" s="8"/>
      <c r="L27" s="8"/>
      <c r="M27" s="8"/>
      <c r="N27" s="8"/>
      <c r="O27" s="8"/>
      <c r="P27" s="8"/>
      <c r="Q27" s="8"/>
      <c r="R27" s="8"/>
      <c r="S27" s="8"/>
      <c r="T27" s="8"/>
      <c r="U27" s="8"/>
      <c r="V27" s="8"/>
      <c r="W27" s="8"/>
      <c r="X27" s="10"/>
      <c r="Y27" s="10"/>
      <c r="Z27" s="10"/>
      <c r="AA27" s="10"/>
      <c r="AB27" s="10"/>
      <c r="AC27" s="10"/>
      <c r="AD27" s="10"/>
      <c r="AE27" s="10"/>
      <c r="AF27" s="10"/>
    </row>
    <row r="28" spans="1:32" s="18" customFormat="1" ht="16.5" customHeight="1" x14ac:dyDescent="0.25">
      <c r="A28" s="99" t="s">
        <v>149</v>
      </c>
      <c r="B28" s="206" t="s">
        <v>36</v>
      </c>
      <c r="C28" s="206"/>
      <c r="D28" s="206"/>
      <c r="E28" s="206"/>
      <c r="F28" s="206"/>
      <c r="G28" s="225"/>
      <c r="H28" s="17"/>
      <c r="I28" s="8"/>
      <c r="J28" s="8"/>
      <c r="K28" s="8"/>
      <c r="L28" s="8"/>
      <c r="M28" s="8"/>
      <c r="N28" s="8"/>
      <c r="O28" s="8"/>
      <c r="P28" s="8"/>
      <c r="Q28" s="8"/>
      <c r="R28" s="8"/>
      <c r="S28" s="8"/>
      <c r="T28" s="8"/>
      <c r="U28" s="8"/>
      <c r="V28" s="8"/>
      <c r="W28" s="8"/>
      <c r="X28" s="10"/>
      <c r="Y28" s="10"/>
      <c r="Z28" s="10"/>
      <c r="AA28" s="10"/>
      <c r="AB28" s="10"/>
      <c r="AC28" s="10"/>
      <c r="AD28" s="10"/>
      <c r="AE28" s="10"/>
      <c r="AF28" s="10"/>
    </row>
    <row r="29" spans="1:32" s="18" customFormat="1" ht="14.25" customHeight="1" x14ac:dyDescent="0.25">
      <c r="A29" s="99" t="s">
        <v>150</v>
      </c>
      <c r="B29" s="51" t="s">
        <v>37</v>
      </c>
      <c r="C29" s="25" t="s">
        <v>109</v>
      </c>
      <c r="D29" s="53">
        <v>1</v>
      </c>
      <c r="E29" s="129"/>
      <c r="F29" s="26"/>
      <c r="G29" s="225"/>
      <c r="H29" s="17"/>
      <c r="I29" s="8"/>
      <c r="J29" s="8"/>
      <c r="K29" s="8"/>
      <c r="L29" s="8"/>
      <c r="M29" s="8"/>
      <c r="N29" s="8"/>
      <c r="O29" s="8"/>
      <c r="P29" s="8"/>
      <c r="Q29" s="8"/>
      <c r="R29" s="8"/>
      <c r="S29" s="8"/>
      <c r="T29" s="8"/>
      <c r="U29" s="8"/>
      <c r="V29" s="8"/>
      <c r="W29" s="8"/>
      <c r="X29" s="10"/>
      <c r="Y29" s="10"/>
      <c r="Z29" s="10"/>
      <c r="AA29" s="10"/>
      <c r="AB29" s="10"/>
      <c r="AC29" s="10"/>
      <c r="AD29" s="10"/>
      <c r="AE29" s="10"/>
      <c r="AF29" s="10"/>
    </row>
    <row r="30" spans="1:32" s="18" customFormat="1" ht="16.5" customHeight="1" x14ac:dyDescent="0.25">
      <c r="A30" s="99" t="s">
        <v>151</v>
      </c>
      <c r="B30" s="207" t="s">
        <v>38</v>
      </c>
      <c r="C30" s="207"/>
      <c r="D30" s="207"/>
      <c r="E30" s="207"/>
      <c r="F30" s="207"/>
      <c r="G30" s="225"/>
      <c r="H30" s="17"/>
      <c r="I30" s="8"/>
      <c r="J30" s="8"/>
      <c r="K30" s="8"/>
      <c r="L30" s="8"/>
      <c r="M30" s="8"/>
      <c r="N30" s="8"/>
      <c r="O30" s="8"/>
      <c r="P30" s="8"/>
      <c r="Q30" s="8"/>
      <c r="R30" s="8"/>
      <c r="S30" s="8"/>
      <c r="T30" s="8"/>
      <c r="U30" s="8"/>
      <c r="V30" s="8"/>
      <c r="W30" s="8"/>
      <c r="X30" s="10"/>
      <c r="Y30" s="10"/>
      <c r="Z30" s="10"/>
      <c r="AA30" s="10"/>
      <c r="AB30" s="10"/>
      <c r="AC30" s="10"/>
      <c r="AD30" s="10"/>
      <c r="AE30" s="10"/>
      <c r="AF30" s="10"/>
    </row>
    <row r="31" spans="1:32" s="18" customFormat="1" ht="18.75" customHeight="1" x14ac:dyDescent="0.25">
      <c r="A31" s="99" t="s">
        <v>152</v>
      </c>
      <c r="B31" s="51" t="s">
        <v>153</v>
      </c>
      <c r="C31" s="25" t="s">
        <v>131</v>
      </c>
      <c r="D31" s="28">
        <v>4</v>
      </c>
      <c r="E31" s="130"/>
      <c r="F31" s="26"/>
      <c r="G31" s="225"/>
      <c r="H31" s="17"/>
      <c r="I31" s="8"/>
      <c r="J31" s="8"/>
      <c r="K31" s="8"/>
      <c r="L31" s="8"/>
      <c r="M31" s="8"/>
      <c r="N31" s="8"/>
      <c r="O31" s="8"/>
      <c r="P31" s="8"/>
      <c r="Q31" s="8"/>
      <c r="R31" s="8"/>
      <c r="S31" s="8"/>
      <c r="T31" s="8"/>
      <c r="U31" s="8"/>
      <c r="V31" s="8"/>
      <c r="W31" s="8"/>
      <c r="X31" s="10"/>
      <c r="Y31" s="10"/>
      <c r="Z31" s="10"/>
      <c r="AA31" s="10"/>
      <c r="AB31" s="10"/>
      <c r="AC31" s="10"/>
      <c r="AD31" s="10"/>
      <c r="AE31" s="10"/>
      <c r="AF31" s="10"/>
    </row>
    <row r="32" spans="1:32" s="18" customFormat="1" ht="16.5" customHeight="1" x14ac:dyDescent="0.25">
      <c r="A32" s="99" t="s">
        <v>154</v>
      </c>
      <c r="B32" s="51" t="s">
        <v>155</v>
      </c>
      <c r="C32" s="25" t="s">
        <v>131</v>
      </c>
      <c r="D32" s="28">
        <v>1</v>
      </c>
      <c r="E32" s="130"/>
      <c r="F32" s="26"/>
      <c r="G32" s="225"/>
      <c r="H32" s="17"/>
      <c r="I32" s="8"/>
      <c r="J32" s="8"/>
      <c r="K32" s="8"/>
      <c r="L32" s="8"/>
      <c r="M32" s="8"/>
      <c r="N32" s="8"/>
      <c r="O32" s="8"/>
      <c r="P32" s="8"/>
      <c r="Q32" s="8"/>
      <c r="R32" s="8"/>
      <c r="S32" s="8"/>
      <c r="T32" s="8"/>
      <c r="U32" s="8"/>
      <c r="V32" s="8"/>
      <c r="W32" s="8"/>
      <c r="X32" s="10"/>
      <c r="Y32" s="10"/>
      <c r="Z32" s="10"/>
      <c r="AA32" s="10"/>
      <c r="AB32" s="10"/>
      <c r="AC32" s="10"/>
      <c r="AD32" s="10"/>
      <c r="AE32" s="10"/>
      <c r="AF32" s="10"/>
    </row>
    <row r="33" spans="1:32" s="18" customFormat="1" ht="15.75" customHeight="1" x14ac:dyDescent="0.25">
      <c r="A33" s="99" t="s">
        <v>156</v>
      </c>
      <c r="B33" s="207" t="s">
        <v>157</v>
      </c>
      <c r="C33" s="207"/>
      <c r="D33" s="207"/>
      <c r="E33" s="207"/>
      <c r="F33" s="207"/>
      <c r="G33" s="225"/>
      <c r="H33" s="17"/>
      <c r="I33" s="8"/>
      <c r="J33" s="8"/>
      <c r="K33" s="8"/>
      <c r="L33" s="8"/>
      <c r="M33" s="8"/>
      <c r="N33" s="8"/>
      <c r="O33" s="8"/>
      <c r="P33" s="8"/>
      <c r="Q33" s="8"/>
      <c r="R33" s="8"/>
      <c r="S33" s="8"/>
      <c r="T33" s="8"/>
      <c r="U33" s="8"/>
      <c r="V33" s="8"/>
      <c r="W33" s="8"/>
      <c r="X33" s="10"/>
      <c r="Y33" s="10"/>
      <c r="Z33" s="10"/>
      <c r="AA33" s="10"/>
      <c r="AB33" s="10"/>
      <c r="AC33" s="10"/>
      <c r="AD33" s="10"/>
      <c r="AE33" s="10"/>
      <c r="AF33" s="10"/>
    </row>
    <row r="34" spans="1:32" s="18" customFormat="1" ht="27" customHeight="1" x14ac:dyDescent="0.25">
      <c r="A34" s="99" t="s">
        <v>158</v>
      </c>
      <c r="B34" s="51" t="s">
        <v>159</v>
      </c>
      <c r="C34" s="25" t="s">
        <v>131</v>
      </c>
      <c r="D34" s="28">
        <v>0.15</v>
      </c>
      <c r="E34" s="130"/>
      <c r="F34" s="29"/>
      <c r="G34" s="225"/>
      <c r="H34" s="17"/>
      <c r="I34" s="8"/>
      <c r="J34" s="8"/>
      <c r="K34" s="8"/>
      <c r="L34" s="8"/>
      <c r="M34" s="8"/>
      <c r="N34" s="8"/>
      <c r="O34" s="8"/>
      <c r="P34" s="8"/>
      <c r="Q34" s="8"/>
      <c r="R34" s="8"/>
      <c r="S34" s="8"/>
      <c r="T34" s="8"/>
      <c r="U34" s="8"/>
      <c r="V34" s="8"/>
      <c r="W34" s="8"/>
      <c r="X34" s="10"/>
      <c r="Y34" s="10"/>
      <c r="Z34" s="10"/>
      <c r="AA34" s="10"/>
      <c r="AB34" s="10"/>
      <c r="AC34" s="10"/>
      <c r="AD34" s="10"/>
      <c r="AE34" s="10"/>
      <c r="AF34" s="10"/>
    </row>
    <row r="35" spans="1:32" s="18" customFormat="1" ht="15.75" customHeight="1" x14ac:dyDescent="0.25">
      <c r="A35" s="99" t="s">
        <v>160</v>
      </c>
      <c r="B35" s="24" t="s">
        <v>259</v>
      </c>
      <c r="C35" s="31" t="s">
        <v>131</v>
      </c>
      <c r="D35" s="32">
        <v>2</v>
      </c>
      <c r="E35" s="131"/>
      <c r="F35" s="33"/>
      <c r="G35" s="225"/>
      <c r="H35" s="17"/>
      <c r="I35" s="8"/>
      <c r="J35" s="8"/>
      <c r="K35" s="8"/>
      <c r="L35" s="8"/>
      <c r="M35" s="8"/>
      <c r="N35" s="8"/>
      <c r="O35" s="8"/>
      <c r="P35" s="8"/>
      <c r="Q35" s="8"/>
      <c r="R35" s="8"/>
      <c r="S35" s="8"/>
      <c r="T35" s="8"/>
      <c r="U35" s="8"/>
      <c r="V35" s="8"/>
      <c r="W35" s="8"/>
      <c r="X35" s="10"/>
      <c r="Y35" s="10"/>
      <c r="Z35" s="10"/>
      <c r="AA35" s="10"/>
      <c r="AB35" s="10"/>
      <c r="AC35" s="10"/>
      <c r="AD35" s="10"/>
      <c r="AE35" s="10"/>
      <c r="AF35" s="10"/>
    </row>
    <row r="36" spans="1:32" s="21" customFormat="1" x14ac:dyDescent="0.25">
      <c r="A36" s="99" t="s">
        <v>162</v>
      </c>
      <c r="B36" s="206" t="s">
        <v>21</v>
      </c>
      <c r="C36" s="206"/>
      <c r="D36" s="206"/>
      <c r="E36" s="206"/>
      <c r="F36" s="206"/>
      <c r="G36" s="225"/>
      <c r="H36" s="22"/>
      <c r="I36" s="1"/>
      <c r="J36" s="1"/>
      <c r="K36" s="1"/>
      <c r="L36" s="1"/>
      <c r="M36" s="1"/>
      <c r="N36" s="1"/>
      <c r="O36" s="1"/>
      <c r="P36" s="1"/>
      <c r="Q36" s="1"/>
      <c r="R36" s="1"/>
      <c r="S36" s="1"/>
      <c r="T36" s="1"/>
      <c r="U36" s="1"/>
      <c r="V36" s="1"/>
      <c r="W36" s="1"/>
      <c r="X36" s="1"/>
      <c r="Y36" s="1"/>
      <c r="Z36" s="1"/>
      <c r="AA36" s="1"/>
      <c r="AB36" s="1"/>
      <c r="AC36" s="1"/>
      <c r="AD36" s="1"/>
      <c r="AE36" s="1"/>
      <c r="AF36" s="1"/>
    </row>
    <row r="37" spans="1:32" s="21" customFormat="1" ht="177" customHeight="1" x14ac:dyDescent="0.25">
      <c r="A37" s="99" t="s">
        <v>163</v>
      </c>
      <c r="B37" s="15" t="s">
        <v>111</v>
      </c>
      <c r="C37" s="3" t="s">
        <v>109</v>
      </c>
      <c r="D37" s="125">
        <v>140</v>
      </c>
      <c r="E37" s="129"/>
      <c r="F37" s="26"/>
      <c r="G37" s="225"/>
      <c r="H37" s="37"/>
      <c r="I37" s="1"/>
      <c r="J37" s="1"/>
      <c r="K37" s="1"/>
      <c r="L37" s="1"/>
      <c r="M37" s="1"/>
      <c r="N37" s="1"/>
      <c r="O37" s="1"/>
      <c r="P37" s="1"/>
      <c r="Q37" s="1"/>
      <c r="R37" s="1"/>
      <c r="S37" s="1"/>
      <c r="T37" s="1"/>
      <c r="U37" s="1"/>
      <c r="V37" s="1"/>
      <c r="W37" s="1"/>
      <c r="X37" s="1"/>
      <c r="Y37" s="1"/>
      <c r="Z37" s="1"/>
      <c r="AA37" s="1"/>
      <c r="AB37" s="1"/>
      <c r="AC37" s="1"/>
      <c r="AD37" s="1"/>
      <c r="AE37" s="1"/>
      <c r="AF37" s="1"/>
    </row>
    <row r="38" spans="1:32" s="21" customFormat="1" ht="57.75" customHeight="1" x14ac:dyDescent="0.25">
      <c r="A38" s="99" t="s">
        <v>164</v>
      </c>
      <c r="B38" s="15" t="s">
        <v>112</v>
      </c>
      <c r="C38" s="3" t="s">
        <v>114</v>
      </c>
      <c r="D38" s="125">
        <v>24</v>
      </c>
      <c r="E38" s="129"/>
      <c r="F38" s="26"/>
      <c r="G38" s="225"/>
      <c r="H38" s="37"/>
      <c r="I38" s="1"/>
      <c r="J38" s="1"/>
      <c r="K38" s="1"/>
      <c r="L38" s="1"/>
      <c r="M38" s="1"/>
      <c r="N38" s="1"/>
      <c r="O38" s="1"/>
      <c r="P38" s="1"/>
      <c r="Q38" s="1"/>
      <c r="R38" s="1"/>
      <c r="S38" s="1"/>
      <c r="T38" s="1"/>
      <c r="U38" s="1"/>
      <c r="V38" s="1"/>
      <c r="W38" s="1"/>
      <c r="X38" s="1"/>
      <c r="Y38" s="1"/>
      <c r="Z38" s="1"/>
      <c r="AA38" s="1"/>
      <c r="AB38" s="1"/>
      <c r="AC38" s="1"/>
      <c r="AD38" s="1"/>
      <c r="AE38" s="1"/>
      <c r="AF38" s="1"/>
    </row>
    <row r="39" spans="1:32" s="21" customFormat="1" ht="17.25" customHeight="1" x14ac:dyDescent="0.25">
      <c r="A39" s="99" t="s">
        <v>165</v>
      </c>
      <c r="B39" s="206" t="s">
        <v>22</v>
      </c>
      <c r="C39" s="206"/>
      <c r="D39" s="206"/>
      <c r="E39" s="206"/>
      <c r="F39" s="206"/>
      <c r="G39" s="225"/>
      <c r="H39" s="22"/>
      <c r="I39" s="1"/>
      <c r="J39" s="1"/>
      <c r="K39" s="1"/>
      <c r="L39" s="1"/>
      <c r="M39" s="1"/>
      <c r="N39" s="1"/>
      <c r="O39" s="1"/>
      <c r="P39" s="1"/>
      <c r="Q39" s="1"/>
      <c r="R39" s="1"/>
      <c r="S39" s="1"/>
      <c r="T39" s="1"/>
      <c r="U39" s="1"/>
      <c r="V39" s="1"/>
      <c r="W39" s="1"/>
      <c r="X39" s="1"/>
      <c r="Y39" s="1"/>
      <c r="Z39" s="1"/>
      <c r="AA39" s="1"/>
      <c r="AB39" s="1"/>
      <c r="AC39" s="1"/>
      <c r="AD39" s="1"/>
      <c r="AE39" s="1"/>
      <c r="AF39" s="1"/>
    </row>
    <row r="40" spans="1:32" s="21" customFormat="1" ht="45.75" customHeight="1" x14ac:dyDescent="0.25">
      <c r="A40" s="99" t="s">
        <v>166</v>
      </c>
      <c r="B40" s="15" t="s">
        <v>113</v>
      </c>
      <c r="C40" s="3" t="s">
        <v>114</v>
      </c>
      <c r="D40" s="151">
        <v>24</v>
      </c>
      <c r="E40" s="129"/>
      <c r="F40" s="26"/>
      <c r="G40" s="225"/>
      <c r="H40" s="37"/>
      <c r="I40" s="1"/>
      <c r="J40" s="1"/>
      <c r="K40" s="1"/>
      <c r="L40" s="1"/>
      <c r="M40" s="1"/>
      <c r="N40" s="1"/>
      <c r="O40" s="1"/>
      <c r="P40" s="1"/>
      <c r="Q40" s="1"/>
      <c r="R40" s="1"/>
      <c r="S40" s="1"/>
      <c r="T40" s="1"/>
      <c r="U40" s="1"/>
      <c r="V40" s="1"/>
      <c r="W40" s="1"/>
      <c r="X40" s="1"/>
      <c r="Y40" s="1"/>
      <c r="Z40" s="1"/>
      <c r="AA40" s="1"/>
      <c r="AB40" s="1"/>
      <c r="AC40" s="1"/>
      <c r="AD40" s="1"/>
      <c r="AE40" s="1"/>
      <c r="AF40" s="1"/>
    </row>
    <row r="41" spans="1:32" s="21" customFormat="1" ht="18" customHeight="1" x14ac:dyDescent="0.25">
      <c r="A41" s="99" t="s">
        <v>167</v>
      </c>
      <c r="B41" s="206" t="s">
        <v>23</v>
      </c>
      <c r="C41" s="206"/>
      <c r="D41" s="206"/>
      <c r="E41" s="206"/>
      <c r="F41" s="206"/>
      <c r="G41" s="225"/>
      <c r="H41" s="22"/>
      <c r="I41" s="1"/>
      <c r="J41" s="1"/>
      <c r="K41" s="1"/>
      <c r="L41" s="1"/>
      <c r="M41" s="1"/>
      <c r="N41" s="1"/>
      <c r="O41" s="1"/>
      <c r="P41" s="1"/>
      <c r="Q41" s="1"/>
      <c r="R41" s="1"/>
      <c r="S41" s="1"/>
      <c r="T41" s="1"/>
      <c r="U41" s="1"/>
      <c r="V41" s="1"/>
      <c r="W41" s="1"/>
      <c r="X41" s="1"/>
      <c r="Y41" s="1"/>
      <c r="Z41" s="1"/>
      <c r="AA41" s="1"/>
      <c r="AB41" s="1"/>
      <c r="AC41" s="1"/>
      <c r="AD41" s="1"/>
      <c r="AE41" s="1"/>
      <c r="AF41" s="1"/>
    </row>
    <row r="42" spans="1:32" s="21" customFormat="1" ht="33.75" customHeight="1" x14ac:dyDescent="0.25">
      <c r="A42" s="99" t="s">
        <v>168</v>
      </c>
      <c r="B42" s="15" t="s">
        <v>116</v>
      </c>
      <c r="C42" s="3" t="s">
        <v>109</v>
      </c>
      <c r="D42" s="151">
        <v>480</v>
      </c>
      <c r="E42" s="129"/>
      <c r="F42" s="26"/>
      <c r="G42" s="225"/>
      <c r="H42" s="22"/>
      <c r="I42" s="1"/>
      <c r="J42" s="1"/>
      <c r="K42" s="1"/>
      <c r="L42" s="1"/>
      <c r="M42" s="1"/>
      <c r="N42" s="1"/>
      <c r="O42" s="1"/>
      <c r="P42" s="1"/>
      <c r="Q42" s="1"/>
      <c r="R42" s="1"/>
      <c r="S42" s="1"/>
      <c r="T42" s="1"/>
      <c r="U42" s="1"/>
      <c r="V42" s="1"/>
      <c r="W42" s="1"/>
      <c r="X42" s="1"/>
      <c r="Y42" s="1"/>
      <c r="Z42" s="1"/>
      <c r="AA42" s="1"/>
      <c r="AB42" s="1"/>
      <c r="AC42" s="1"/>
      <c r="AD42" s="1"/>
      <c r="AE42" s="1"/>
      <c r="AF42" s="1"/>
    </row>
    <row r="43" spans="1:32" s="21" customFormat="1" ht="24.75" customHeight="1" x14ac:dyDescent="0.25">
      <c r="A43" s="99" t="s">
        <v>169</v>
      </c>
      <c r="B43" s="15" t="s">
        <v>117</v>
      </c>
      <c r="C43" s="3" t="s">
        <v>109</v>
      </c>
      <c r="D43" s="151">
        <v>480</v>
      </c>
      <c r="E43" s="129"/>
      <c r="F43" s="26"/>
      <c r="G43" s="225"/>
      <c r="H43" s="37"/>
      <c r="I43" s="1"/>
      <c r="J43" s="1"/>
      <c r="K43" s="1"/>
      <c r="L43" s="1"/>
      <c r="M43" s="1"/>
      <c r="N43" s="1"/>
      <c r="O43" s="1"/>
      <c r="P43" s="1"/>
      <c r="Q43" s="1"/>
      <c r="R43" s="1"/>
      <c r="S43" s="1"/>
      <c r="T43" s="1"/>
      <c r="U43" s="1"/>
      <c r="V43" s="1"/>
      <c r="W43" s="1"/>
      <c r="X43" s="1"/>
      <c r="Y43" s="1"/>
      <c r="Z43" s="1"/>
      <c r="AA43" s="1"/>
      <c r="AB43" s="1"/>
      <c r="AC43" s="1"/>
      <c r="AD43" s="1"/>
      <c r="AE43" s="1"/>
      <c r="AF43" s="1"/>
    </row>
    <row r="44" spans="1:32" s="21" customFormat="1" ht="51" customHeight="1" x14ac:dyDescent="0.25">
      <c r="A44" s="99" t="s">
        <v>170</v>
      </c>
      <c r="B44" s="15" t="s">
        <v>118</v>
      </c>
      <c r="C44" s="3" t="s">
        <v>109</v>
      </c>
      <c r="D44" s="151">
        <v>240</v>
      </c>
      <c r="E44" s="129"/>
      <c r="F44" s="26"/>
      <c r="G44" s="225"/>
      <c r="H44" s="37"/>
      <c r="I44" s="1"/>
      <c r="J44" s="1"/>
      <c r="K44" s="1"/>
      <c r="L44" s="1"/>
      <c r="M44" s="1"/>
      <c r="N44" s="1"/>
      <c r="O44" s="1"/>
      <c r="P44" s="1"/>
      <c r="Q44" s="1"/>
      <c r="R44" s="1"/>
      <c r="S44" s="1"/>
      <c r="T44" s="1"/>
      <c r="U44" s="1"/>
      <c r="V44" s="1"/>
      <c r="W44" s="1"/>
      <c r="X44" s="1"/>
      <c r="Y44" s="1"/>
      <c r="Z44" s="1"/>
      <c r="AA44" s="1"/>
      <c r="AB44" s="1"/>
      <c r="AC44" s="1"/>
      <c r="AD44" s="1"/>
      <c r="AE44" s="1"/>
      <c r="AF44" s="1"/>
    </row>
    <row r="45" spans="1:32" s="21" customFormat="1" ht="42.75" customHeight="1" x14ac:dyDescent="0.25">
      <c r="A45" s="99" t="s">
        <v>171</v>
      </c>
      <c r="B45" s="15" t="s">
        <v>119</v>
      </c>
      <c r="C45" s="3" t="s">
        <v>109</v>
      </c>
      <c r="D45" s="151">
        <v>76.16</v>
      </c>
      <c r="E45" s="129"/>
      <c r="F45" s="26"/>
      <c r="G45" s="225"/>
      <c r="H45" s="37"/>
      <c r="I45" s="1"/>
      <c r="J45" s="1"/>
      <c r="K45" s="1"/>
      <c r="L45" s="1"/>
      <c r="M45" s="1"/>
      <c r="N45" s="1"/>
      <c r="O45" s="1"/>
      <c r="P45" s="1"/>
      <c r="Q45" s="1"/>
      <c r="R45" s="1"/>
      <c r="S45" s="1"/>
      <c r="T45" s="1"/>
      <c r="U45" s="1"/>
      <c r="V45" s="1"/>
      <c r="W45" s="1"/>
      <c r="X45" s="1"/>
      <c r="Y45" s="1"/>
      <c r="Z45" s="1"/>
      <c r="AA45" s="1"/>
      <c r="AB45" s="1"/>
      <c r="AC45" s="1"/>
      <c r="AD45" s="1"/>
      <c r="AE45" s="1"/>
      <c r="AF45" s="1"/>
    </row>
    <row r="46" spans="1:32" s="21" customFormat="1" ht="47.25" customHeight="1" x14ac:dyDescent="0.25">
      <c r="A46" s="99" t="s">
        <v>172</v>
      </c>
      <c r="B46" s="15" t="s">
        <v>115</v>
      </c>
      <c r="C46" s="3" t="s">
        <v>109</v>
      </c>
      <c r="D46" s="53">
        <v>100</v>
      </c>
      <c r="E46" s="129"/>
      <c r="F46" s="26"/>
      <c r="G46" s="225"/>
      <c r="H46" s="37"/>
      <c r="I46" s="1"/>
      <c r="J46" s="1"/>
      <c r="K46" s="1"/>
      <c r="L46" s="1"/>
      <c r="M46" s="1"/>
      <c r="N46" s="1"/>
      <c r="O46" s="1"/>
      <c r="P46" s="1"/>
      <c r="Q46" s="1"/>
      <c r="R46" s="1"/>
      <c r="S46" s="1"/>
      <c r="T46" s="1"/>
      <c r="U46" s="1"/>
      <c r="V46" s="1"/>
      <c r="W46" s="1"/>
      <c r="X46" s="1"/>
      <c r="Y46" s="1"/>
      <c r="Z46" s="1"/>
      <c r="AA46" s="1"/>
      <c r="AB46" s="1"/>
      <c r="AC46" s="1"/>
      <c r="AD46" s="1"/>
      <c r="AE46" s="1"/>
      <c r="AF46" s="1"/>
    </row>
    <row r="47" spans="1:32" s="21" customFormat="1" x14ac:dyDescent="0.25">
      <c r="A47" s="99" t="s">
        <v>173</v>
      </c>
      <c r="B47" s="206" t="s">
        <v>24</v>
      </c>
      <c r="C47" s="206"/>
      <c r="D47" s="206"/>
      <c r="E47" s="206"/>
      <c r="F47" s="206"/>
      <c r="G47" s="225"/>
      <c r="H47" s="22"/>
      <c r="I47" s="1"/>
      <c r="J47" s="1"/>
      <c r="K47" s="1"/>
      <c r="L47" s="1"/>
      <c r="M47" s="1"/>
      <c r="N47" s="1"/>
      <c r="O47" s="1"/>
      <c r="P47" s="1"/>
      <c r="Q47" s="1"/>
      <c r="R47" s="1"/>
      <c r="S47" s="1"/>
      <c r="T47" s="1"/>
      <c r="U47" s="1"/>
      <c r="V47" s="1"/>
      <c r="W47" s="1"/>
      <c r="X47" s="1"/>
      <c r="Y47" s="1"/>
      <c r="Z47" s="1"/>
      <c r="AA47" s="1"/>
      <c r="AB47" s="1"/>
      <c r="AC47" s="1"/>
      <c r="AD47" s="1"/>
      <c r="AE47" s="1"/>
      <c r="AF47" s="1"/>
    </row>
    <row r="48" spans="1:32" s="21" customFormat="1" ht="93.75" customHeight="1" x14ac:dyDescent="0.25">
      <c r="A48" s="99" t="s">
        <v>174</v>
      </c>
      <c r="B48" s="15" t="s">
        <v>120</v>
      </c>
      <c r="C48" s="3" t="s">
        <v>109</v>
      </c>
      <c r="D48" s="53">
        <v>24</v>
      </c>
      <c r="E48" s="129"/>
      <c r="F48" s="26"/>
      <c r="G48" s="225"/>
      <c r="H48" s="37"/>
      <c r="I48" s="1"/>
      <c r="J48" s="1"/>
      <c r="K48" s="1"/>
      <c r="L48" s="1"/>
      <c r="M48" s="1"/>
      <c r="N48" s="1"/>
      <c r="O48" s="1"/>
      <c r="P48" s="1"/>
      <c r="Q48" s="1"/>
      <c r="R48" s="1"/>
      <c r="S48" s="1"/>
      <c r="T48" s="1"/>
      <c r="U48" s="1"/>
      <c r="V48" s="1"/>
      <c r="W48" s="1"/>
      <c r="X48" s="1"/>
      <c r="Y48" s="1"/>
      <c r="Z48" s="1"/>
      <c r="AA48" s="1"/>
      <c r="AB48" s="1"/>
      <c r="AC48" s="1"/>
      <c r="AD48" s="1"/>
      <c r="AE48" s="1"/>
      <c r="AF48" s="1"/>
    </row>
    <row r="49" spans="1:32" s="21" customFormat="1" x14ac:dyDescent="0.25">
      <c r="A49" s="99" t="s">
        <v>175</v>
      </c>
      <c r="B49" s="206" t="s">
        <v>25</v>
      </c>
      <c r="C49" s="206"/>
      <c r="D49" s="206"/>
      <c r="E49" s="206"/>
      <c r="F49" s="206"/>
      <c r="G49" s="225"/>
      <c r="H49" s="22"/>
      <c r="I49" s="1"/>
      <c r="J49" s="1"/>
      <c r="K49" s="1"/>
      <c r="L49" s="1"/>
      <c r="M49" s="1"/>
      <c r="N49" s="1"/>
      <c r="O49" s="1"/>
      <c r="P49" s="1"/>
      <c r="Q49" s="1"/>
      <c r="R49" s="1"/>
      <c r="S49" s="1"/>
      <c r="T49" s="1"/>
      <c r="U49" s="1"/>
      <c r="V49" s="1"/>
      <c r="W49" s="1"/>
      <c r="X49" s="1"/>
      <c r="Y49" s="1"/>
      <c r="Z49" s="1"/>
      <c r="AA49" s="1"/>
      <c r="AB49" s="1"/>
      <c r="AC49" s="1"/>
      <c r="AD49" s="1"/>
      <c r="AE49" s="1"/>
      <c r="AF49" s="1"/>
    </row>
    <row r="50" spans="1:32" s="21" customFormat="1" ht="28.5" customHeight="1" x14ac:dyDescent="0.25">
      <c r="A50" s="99" t="s">
        <v>176</v>
      </c>
      <c r="B50" s="15" t="s">
        <v>104</v>
      </c>
      <c r="C50" s="3" t="s">
        <v>109</v>
      </c>
      <c r="D50" s="151">
        <v>140</v>
      </c>
      <c r="E50" s="129"/>
      <c r="F50" s="26"/>
      <c r="G50" s="225"/>
      <c r="H50" s="37"/>
      <c r="I50" s="1"/>
      <c r="J50" s="1"/>
      <c r="K50" s="1"/>
      <c r="L50" s="1"/>
      <c r="M50" s="1"/>
      <c r="N50" s="1"/>
      <c r="O50" s="1"/>
      <c r="P50" s="1"/>
      <c r="Q50" s="1"/>
      <c r="R50" s="1"/>
      <c r="S50" s="1"/>
      <c r="T50" s="1"/>
      <c r="U50" s="1"/>
      <c r="V50" s="1"/>
      <c r="W50" s="1"/>
      <c r="X50" s="1"/>
      <c r="Y50" s="1"/>
      <c r="Z50" s="1"/>
      <c r="AA50" s="1"/>
      <c r="AB50" s="1"/>
      <c r="AC50" s="1"/>
      <c r="AD50" s="1"/>
      <c r="AE50" s="1"/>
      <c r="AF50" s="1"/>
    </row>
    <row r="51" spans="1:32" s="21" customFormat="1" ht="30" customHeight="1" x14ac:dyDescent="0.25">
      <c r="A51" s="99" t="s">
        <v>177</v>
      </c>
      <c r="B51" s="15" t="s">
        <v>27</v>
      </c>
      <c r="C51" s="3" t="s">
        <v>114</v>
      </c>
      <c r="D51" s="151">
        <v>62</v>
      </c>
      <c r="E51" s="129"/>
      <c r="F51" s="26"/>
      <c r="G51" s="225"/>
      <c r="H51" s="37"/>
      <c r="I51" s="1"/>
      <c r="J51" s="1"/>
      <c r="K51" s="1"/>
      <c r="L51" s="1"/>
      <c r="M51" s="1"/>
      <c r="N51" s="1"/>
      <c r="O51" s="1"/>
      <c r="P51" s="1"/>
      <c r="Q51" s="1"/>
      <c r="R51" s="1"/>
      <c r="S51" s="1"/>
      <c r="T51" s="1"/>
      <c r="U51" s="1"/>
      <c r="V51" s="1"/>
      <c r="W51" s="1"/>
      <c r="X51" s="1"/>
      <c r="Y51" s="1"/>
      <c r="Z51" s="1"/>
      <c r="AA51" s="1"/>
      <c r="AB51" s="1"/>
      <c r="AC51" s="1"/>
      <c r="AD51" s="1"/>
      <c r="AE51" s="1"/>
      <c r="AF51" s="1"/>
    </row>
    <row r="52" spans="1:32" s="21" customFormat="1" ht="21" customHeight="1" x14ac:dyDescent="0.25">
      <c r="A52" s="99" t="s">
        <v>178</v>
      </c>
      <c r="B52" s="207" t="s">
        <v>29</v>
      </c>
      <c r="C52" s="207"/>
      <c r="D52" s="207"/>
      <c r="E52" s="207"/>
      <c r="F52" s="207"/>
      <c r="G52" s="225"/>
      <c r="H52" s="37"/>
      <c r="I52" s="1"/>
      <c r="J52" s="1"/>
      <c r="K52" s="1"/>
      <c r="L52" s="1"/>
      <c r="M52" s="1"/>
      <c r="N52" s="1"/>
      <c r="O52" s="1"/>
      <c r="P52" s="1"/>
      <c r="Q52" s="1"/>
      <c r="R52" s="1"/>
      <c r="S52" s="1"/>
      <c r="T52" s="1"/>
      <c r="U52" s="1"/>
      <c r="V52" s="1"/>
      <c r="W52" s="1"/>
      <c r="X52" s="1"/>
      <c r="Y52" s="1"/>
      <c r="Z52" s="1"/>
      <c r="AA52" s="1"/>
      <c r="AB52" s="1"/>
      <c r="AC52" s="1"/>
      <c r="AD52" s="1"/>
      <c r="AE52" s="1"/>
      <c r="AF52" s="1"/>
    </row>
    <row r="53" spans="1:32" s="21" customFormat="1" ht="55.5" customHeight="1" x14ac:dyDescent="0.25">
      <c r="A53" s="99" t="s">
        <v>179</v>
      </c>
      <c r="B53" s="15" t="s">
        <v>30</v>
      </c>
      <c r="C53" s="3" t="s">
        <v>54</v>
      </c>
      <c r="D53" s="53">
        <v>2</v>
      </c>
      <c r="E53" s="129"/>
      <c r="F53" s="26"/>
      <c r="G53" s="225"/>
      <c r="H53" s="37"/>
      <c r="I53" s="1"/>
      <c r="J53" s="1"/>
      <c r="K53" s="1"/>
      <c r="L53" s="1"/>
      <c r="M53" s="1"/>
      <c r="N53" s="1"/>
      <c r="O53" s="1"/>
      <c r="P53" s="1"/>
      <c r="Q53" s="1"/>
      <c r="R53" s="1"/>
      <c r="S53" s="1"/>
      <c r="T53" s="1"/>
      <c r="U53" s="1"/>
      <c r="V53" s="1"/>
      <c r="W53" s="1"/>
      <c r="X53" s="1"/>
      <c r="Y53" s="1"/>
      <c r="Z53" s="1"/>
      <c r="AA53" s="1"/>
      <c r="AB53" s="1"/>
      <c r="AC53" s="1"/>
      <c r="AD53" s="1"/>
      <c r="AE53" s="1"/>
      <c r="AF53" s="1"/>
    </row>
    <row r="54" spans="1:32" s="21" customFormat="1" x14ac:dyDescent="0.25">
      <c r="A54" s="99" t="s">
        <v>180</v>
      </c>
      <c r="B54" s="206" t="s">
        <v>28</v>
      </c>
      <c r="C54" s="206"/>
      <c r="D54" s="206"/>
      <c r="E54" s="206"/>
      <c r="F54" s="206"/>
      <c r="G54" s="225"/>
      <c r="H54" s="22"/>
      <c r="I54" s="1"/>
      <c r="J54" s="1"/>
      <c r="K54" s="1"/>
      <c r="L54" s="1"/>
      <c r="M54" s="1"/>
      <c r="N54" s="1"/>
      <c r="O54" s="1"/>
      <c r="P54" s="1"/>
      <c r="Q54" s="1"/>
      <c r="R54" s="1"/>
      <c r="S54" s="1"/>
      <c r="T54" s="1"/>
      <c r="U54" s="1"/>
      <c r="V54" s="1"/>
      <c r="W54" s="1"/>
      <c r="X54" s="1"/>
      <c r="Y54" s="1"/>
      <c r="Z54" s="1"/>
      <c r="AA54" s="1"/>
      <c r="AB54" s="1"/>
      <c r="AC54" s="1"/>
      <c r="AD54" s="1"/>
      <c r="AE54" s="1"/>
      <c r="AF54" s="1"/>
    </row>
    <row r="55" spans="1:32" s="18" customFormat="1" ht="73.5" customHeight="1" x14ac:dyDescent="0.25">
      <c r="A55" s="99" t="s">
        <v>181</v>
      </c>
      <c r="B55" s="38" t="s">
        <v>121</v>
      </c>
      <c r="C55" s="39" t="s">
        <v>54</v>
      </c>
      <c r="D55" s="12">
        <v>16</v>
      </c>
      <c r="E55" s="132"/>
      <c r="F55" s="40"/>
      <c r="G55" s="225"/>
      <c r="H55" s="41"/>
      <c r="I55" s="10"/>
      <c r="J55" s="10"/>
      <c r="K55" s="10"/>
      <c r="L55" s="10"/>
      <c r="M55" s="10"/>
      <c r="N55" s="10"/>
      <c r="O55" s="10"/>
      <c r="P55" s="10"/>
      <c r="Q55" s="10"/>
      <c r="R55" s="10"/>
      <c r="S55" s="10"/>
      <c r="T55" s="10"/>
      <c r="U55" s="10"/>
      <c r="V55" s="10"/>
      <c r="W55" s="10"/>
      <c r="X55" s="10"/>
      <c r="Y55" s="10"/>
      <c r="Z55" s="10"/>
      <c r="AA55" s="10"/>
      <c r="AB55" s="10"/>
      <c r="AC55" s="10"/>
      <c r="AD55" s="10"/>
      <c r="AE55" s="10"/>
      <c r="AF55" s="10"/>
    </row>
    <row r="56" spans="1:32" s="18" customFormat="1" ht="75" customHeight="1" x14ac:dyDescent="0.25">
      <c r="A56" s="99" t="s">
        <v>182</v>
      </c>
      <c r="B56" s="38" t="s">
        <v>122</v>
      </c>
      <c r="C56" s="39" t="s">
        <v>54</v>
      </c>
      <c r="D56" s="12">
        <v>2</v>
      </c>
      <c r="E56" s="132"/>
      <c r="F56" s="40"/>
      <c r="G56" s="225"/>
      <c r="H56" s="41"/>
      <c r="I56" s="10"/>
      <c r="J56" s="10"/>
      <c r="K56" s="10"/>
      <c r="L56" s="10"/>
      <c r="M56" s="10"/>
      <c r="N56" s="10"/>
      <c r="O56" s="10"/>
      <c r="P56" s="10"/>
      <c r="Q56" s="10"/>
      <c r="R56" s="10"/>
      <c r="S56" s="10"/>
      <c r="T56" s="10"/>
      <c r="U56" s="10"/>
      <c r="V56" s="10"/>
      <c r="W56" s="10"/>
      <c r="X56" s="10"/>
      <c r="Y56" s="10"/>
      <c r="Z56" s="10"/>
      <c r="AA56" s="10"/>
      <c r="AB56" s="10"/>
      <c r="AC56" s="10"/>
      <c r="AD56" s="10"/>
      <c r="AE56" s="10"/>
      <c r="AF56" s="10"/>
    </row>
    <row r="57" spans="1:32" s="21" customFormat="1" ht="77.25" customHeight="1" x14ac:dyDescent="0.25">
      <c r="A57" s="99" t="s">
        <v>183</v>
      </c>
      <c r="B57" s="15" t="s">
        <v>123</v>
      </c>
      <c r="C57" s="3" t="s">
        <v>54</v>
      </c>
      <c r="D57" s="12">
        <v>2</v>
      </c>
      <c r="E57" s="129"/>
      <c r="F57" s="26"/>
      <c r="G57" s="225"/>
      <c r="H57" s="37"/>
      <c r="I57" s="1"/>
      <c r="J57" s="1"/>
      <c r="K57" s="1"/>
      <c r="L57" s="1"/>
      <c r="M57" s="1"/>
      <c r="N57" s="1"/>
      <c r="O57" s="1"/>
      <c r="P57" s="1"/>
      <c r="Q57" s="1"/>
      <c r="R57" s="1"/>
      <c r="S57" s="1"/>
      <c r="T57" s="1"/>
      <c r="U57" s="1"/>
      <c r="V57" s="1"/>
      <c r="W57" s="1"/>
      <c r="X57" s="1"/>
      <c r="Y57" s="1"/>
      <c r="Z57" s="1"/>
      <c r="AA57" s="1"/>
      <c r="AB57" s="1"/>
      <c r="AC57" s="1"/>
      <c r="AD57" s="1"/>
      <c r="AE57" s="1"/>
      <c r="AF57" s="1"/>
    </row>
    <row r="58" spans="1:32" s="21" customFormat="1" ht="77.25" customHeight="1" x14ac:dyDescent="0.25">
      <c r="A58" s="99" t="s">
        <v>184</v>
      </c>
      <c r="B58" s="15" t="s">
        <v>185</v>
      </c>
      <c r="C58" s="3" t="s">
        <v>54</v>
      </c>
      <c r="D58" s="12">
        <v>8</v>
      </c>
      <c r="E58" s="129"/>
      <c r="F58" s="26"/>
      <c r="G58" s="225"/>
      <c r="H58" s="37"/>
      <c r="I58" s="1"/>
      <c r="J58" s="1"/>
      <c r="K58" s="1"/>
      <c r="L58" s="1"/>
      <c r="M58" s="1"/>
      <c r="N58" s="1"/>
      <c r="O58" s="1"/>
      <c r="P58" s="1"/>
      <c r="Q58" s="1"/>
      <c r="R58" s="1"/>
      <c r="S58" s="1"/>
      <c r="T58" s="1"/>
      <c r="U58" s="1"/>
      <c r="V58" s="1"/>
      <c r="W58" s="1"/>
      <c r="X58" s="1"/>
      <c r="Y58" s="1"/>
      <c r="Z58" s="1"/>
      <c r="AA58" s="1"/>
      <c r="AB58" s="1"/>
      <c r="AC58" s="1"/>
      <c r="AD58" s="1"/>
      <c r="AE58" s="1"/>
      <c r="AF58" s="1"/>
    </row>
    <row r="59" spans="1:32" s="21" customFormat="1" ht="77.25" customHeight="1" x14ac:dyDescent="0.25">
      <c r="A59" s="99" t="s">
        <v>186</v>
      </c>
      <c r="B59" s="15" t="s">
        <v>187</v>
      </c>
      <c r="C59" s="3" t="s">
        <v>54</v>
      </c>
      <c r="D59" s="12">
        <v>6</v>
      </c>
      <c r="E59" s="129"/>
      <c r="F59" s="26"/>
      <c r="G59" s="225"/>
      <c r="H59" s="37"/>
      <c r="I59" s="1"/>
      <c r="J59" s="1"/>
      <c r="K59" s="1"/>
      <c r="L59" s="1"/>
      <c r="M59" s="1"/>
      <c r="N59" s="1"/>
      <c r="O59" s="1"/>
      <c r="P59" s="1"/>
      <c r="Q59" s="1"/>
      <c r="R59" s="1"/>
      <c r="S59" s="1"/>
      <c r="T59" s="1"/>
      <c r="U59" s="1"/>
      <c r="V59" s="1"/>
      <c r="W59" s="1"/>
      <c r="X59" s="1"/>
      <c r="Y59" s="1"/>
      <c r="Z59" s="1"/>
      <c r="AA59" s="1"/>
      <c r="AB59" s="1"/>
      <c r="AC59" s="1"/>
      <c r="AD59" s="1"/>
      <c r="AE59" s="1"/>
      <c r="AF59" s="1"/>
    </row>
    <row r="60" spans="1:32" s="21" customFormat="1" ht="68.25" customHeight="1" x14ac:dyDescent="0.25">
      <c r="A60" s="99" t="s">
        <v>188</v>
      </c>
      <c r="B60" s="15" t="s">
        <v>125</v>
      </c>
      <c r="C60" s="3" t="s">
        <v>54</v>
      </c>
      <c r="D60" s="12">
        <v>6</v>
      </c>
      <c r="E60" s="129"/>
      <c r="F60" s="26"/>
      <c r="G60" s="225"/>
      <c r="H60" s="37"/>
      <c r="I60" s="1"/>
      <c r="J60" s="1"/>
      <c r="K60" s="1"/>
      <c r="L60" s="1"/>
      <c r="M60" s="1"/>
      <c r="N60" s="1"/>
      <c r="O60" s="1"/>
      <c r="P60" s="1"/>
      <c r="Q60" s="1"/>
      <c r="R60" s="1"/>
      <c r="S60" s="1"/>
      <c r="T60" s="1"/>
      <c r="U60" s="1"/>
      <c r="V60" s="1"/>
      <c r="W60" s="1"/>
      <c r="X60" s="1"/>
      <c r="Y60" s="1"/>
      <c r="Z60" s="1"/>
      <c r="AA60" s="1"/>
      <c r="AB60" s="1"/>
      <c r="AC60" s="1"/>
      <c r="AD60" s="1"/>
      <c r="AE60" s="1"/>
      <c r="AF60" s="1"/>
    </row>
    <row r="61" spans="1:32" s="21" customFormat="1" x14ac:dyDescent="0.25">
      <c r="A61" s="99" t="s">
        <v>189</v>
      </c>
      <c r="B61" s="206" t="s">
        <v>31</v>
      </c>
      <c r="C61" s="206"/>
      <c r="D61" s="206"/>
      <c r="E61" s="206"/>
      <c r="F61" s="206"/>
      <c r="G61" s="225"/>
      <c r="H61" s="22"/>
      <c r="I61" s="1"/>
      <c r="J61" s="1"/>
      <c r="K61" s="1"/>
      <c r="L61" s="1"/>
      <c r="M61" s="1"/>
      <c r="N61" s="1"/>
      <c r="O61" s="1"/>
      <c r="P61" s="1"/>
      <c r="Q61" s="1"/>
      <c r="R61" s="1"/>
      <c r="S61" s="1"/>
      <c r="T61" s="1"/>
      <c r="U61" s="1"/>
      <c r="V61" s="1"/>
      <c r="W61" s="1"/>
      <c r="X61" s="1"/>
      <c r="Y61" s="1"/>
      <c r="Z61" s="1"/>
      <c r="AA61" s="1"/>
      <c r="AB61" s="1"/>
      <c r="AC61" s="1"/>
      <c r="AD61" s="1"/>
      <c r="AE61" s="1"/>
      <c r="AF61" s="1"/>
    </row>
    <row r="62" spans="1:32" s="21" customFormat="1" ht="17.25" customHeight="1" x14ac:dyDescent="0.25">
      <c r="A62" s="99" t="s">
        <v>190</v>
      </c>
      <c r="B62" s="15" t="s">
        <v>191</v>
      </c>
      <c r="C62" s="3" t="s">
        <v>109</v>
      </c>
      <c r="D62" s="12">
        <v>96</v>
      </c>
      <c r="E62" s="129"/>
      <c r="F62" s="26"/>
      <c r="G62" s="225"/>
      <c r="H62" s="37"/>
      <c r="I62" s="1"/>
      <c r="J62" s="1"/>
      <c r="K62" s="1"/>
      <c r="L62" s="1"/>
      <c r="M62" s="1"/>
      <c r="N62" s="1"/>
      <c r="O62" s="1"/>
      <c r="P62" s="1"/>
      <c r="Q62" s="1"/>
      <c r="R62" s="1"/>
      <c r="S62" s="1"/>
      <c r="T62" s="1"/>
      <c r="U62" s="1"/>
      <c r="V62" s="1"/>
      <c r="W62" s="1"/>
      <c r="X62" s="1"/>
      <c r="Y62" s="1"/>
      <c r="Z62" s="1"/>
      <c r="AA62" s="1"/>
      <c r="AB62" s="1"/>
      <c r="AC62" s="1"/>
      <c r="AD62" s="1"/>
      <c r="AE62" s="1"/>
      <c r="AF62" s="1"/>
    </row>
    <row r="63" spans="1:32" s="21" customFormat="1" ht="18" customHeight="1" x14ac:dyDescent="0.25">
      <c r="A63" s="99" t="s">
        <v>192</v>
      </c>
      <c r="B63" s="15" t="s">
        <v>193</v>
      </c>
      <c r="C63" s="3" t="s">
        <v>114</v>
      </c>
      <c r="D63" s="53">
        <v>125</v>
      </c>
      <c r="E63" s="129"/>
      <c r="F63" s="26"/>
      <c r="G63" s="225"/>
      <c r="H63" s="37"/>
      <c r="I63" s="1"/>
      <c r="J63" s="1"/>
      <c r="K63" s="1"/>
      <c r="L63" s="1"/>
      <c r="M63" s="1"/>
      <c r="N63" s="1"/>
      <c r="O63" s="1"/>
      <c r="P63" s="1"/>
      <c r="Q63" s="1"/>
      <c r="R63" s="1"/>
      <c r="S63" s="1"/>
      <c r="T63" s="1"/>
      <c r="U63" s="1"/>
      <c r="V63" s="1"/>
      <c r="W63" s="1"/>
      <c r="X63" s="1"/>
      <c r="Y63" s="1"/>
      <c r="Z63" s="1"/>
      <c r="AA63" s="1"/>
      <c r="AB63" s="1"/>
      <c r="AC63" s="1"/>
      <c r="AD63" s="1"/>
      <c r="AE63" s="1"/>
      <c r="AF63" s="1"/>
    </row>
    <row r="64" spans="1:32" s="21" customFormat="1" ht="16.5" customHeight="1" x14ac:dyDescent="0.25">
      <c r="A64" s="99" t="s">
        <v>194</v>
      </c>
      <c r="B64" s="15" t="s">
        <v>195</v>
      </c>
      <c r="C64" s="3" t="s">
        <v>109</v>
      </c>
      <c r="D64" s="53">
        <v>20</v>
      </c>
      <c r="E64" s="129"/>
      <c r="F64" s="26"/>
      <c r="G64" s="225"/>
      <c r="H64" s="42"/>
      <c r="I64" s="1"/>
      <c r="J64" s="1"/>
      <c r="K64" s="1"/>
      <c r="L64" s="1"/>
      <c r="M64" s="1"/>
      <c r="N64" s="1"/>
      <c r="O64" s="1"/>
      <c r="P64" s="1"/>
      <c r="Q64" s="1"/>
      <c r="R64" s="1"/>
      <c r="S64" s="1"/>
      <c r="T64" s="1"/>
      <c r="U64" s="1"/>
      <c r="V64" s="1"/>
      <c r="W64" s="1"/>
      <c r="X64" s="1"/>
      <c r="Y64" s="1"/>
      <c r="Z64" s="1"/>
      <c r="AA64" s="1"/>
      <c r="AB64" s="1"/>
      <c r="AC64" s="1"/>
      <c r="AD64" s="1"/>
      <c r="AE64" s="1"/>
      <c r="AF64" s="1"/>
    </row>
    <row r="65" spans="1:32" s="21" customFormat="1" ht="31.5" customHeight="1" x14ac:dyDescent="0.25">
      <c r="A65" s="99" t="s">
        <v>196</v>
      </c>
      <c r="B65" s="15" t="s">
        <v>197</v>
      </c>
      <c r="C65" s="3" t="s">
        <v>54</v>
      </c>
      <c r="D65" s="53">
        <v>2</v>
      </c>
      <c r="E65" s="129"/>
      <c r="F65" s="26"/>
      <c r="G65" s="225"/>
      <c r="H65" s="37"/>
      <c r="I65" s="1"/>
      <c r="J65" s="1"/>
      <c r="K65" s="1"/>
      <c r="L65" s="1"/>
      <c r="M65" s="1"/>
      <c r="N65" s="1"/>
      <c r="O65" s="1"/>
      <c r="P65" s="1"/>
      <c r="Q65" s="1"/>
      <c r="R65" s="1"/>
      <c r="S65" s="1"/>
      <c r="T65" s="1"/>
      <c r="U65" s="1"/>
      <c r="V65" s="1"/>
      <c r="W65" s="1"/>
      <c r="X65" s="1"/>
      <c r="Y65" s="1"/>
      <c r="Z65" s="1"/>
      <c r="AA65" s="1"/>
      <c r="AB65" s="1"/>
      <c r="AC65" s="1"/>
      <c r="AD65" s="1"/>
      <c r="AE65" s="1"/>
      <c r="AF65" s="1"/>
    </row>
    <row r="66" spans="1:32" s="21" customFormat="1" x14ac:dyDescent="0.25">
      <c r="A66" s="99" t="s">
        <v>198</v>
      </c>
      <c r="B66" s="206" t="s">
        <v>199</v>
      </c>
      <c r="C66" s="206"/>
      <c r="D66" s="206"/>
      <c r="E66" s="206"/>
      <c r="F66" s="206"/>
      <c r="G66" s="225"/>
      <c r="H66" s="22"/>
      <c r="I66" s="1"/>
      <c r="J66" s="1"/>
      <c r="K66" s="1"/>
      <c r="L66" s="1"/>
      <c r="M66" s="1"/>
      <c r="N66" s="1"/>
      <c r="O66" s="1"/>
      <c r="P66" s="1"/>
      <c r="Q66" s="1"/>
      <c r="R66" s="1"/>
      <c r="S66" s="1"/>
      <c r="T66" s="1"/>
      <c r="U66" s="1"/>
      <c r="V66" s="1"/>
      <c r="W66" s="1"/>
      <c r="X66" s="1"/>
      <c r="Y66" s="1"/>
      <c r="Z66" s="1"/>
      <c r="AA66" s="1"/>
      <c r="AB66" s="1"/>
      <c r="AC66" s="1"/>
      <c r="AD66" s="1"/>
      <c r="AE66" s="1"/>
      <c r="AF66" s="1"/>
    </row>
    <row r="67" spans="1:32" s="21" customFormat="1" ht="30.75" customHeight="1" x14ac:dyDescent="0.25">
      <c r="A67" s="99" t="s">
        <v>200</v>
      </c>
      <c r="B67" s="15" t="s">
        <v>201</v>
      </c>
      <c r="C67" s="3" t="s">
        <v>54</v>
      </c>
      <c r="D67" s="53">
        <v>2</v>
      </c>
      <c r="E67" s="129"/>
      <c r="F67" s="26"/>
      <c r="G67" s="225"/>
      <c r="H67" s="37"/>
      <c r="I67" s="1"/>
      <c r="J67" s="1"/>
      <c r="K67" s="1"/>
      <c r="L67" s="1"/>
      <c r="M67" s="1"/>
      <c r="N67" s="1"/>
      <c r="O67" s="1"/>
      <c r="P67" s="1"/>
      <c r="Q67" s="1"/>
      <c r="R67" s="1"/>
      <c r="S67" s="1"/>
      <c r="T67" s="1"/>
      <c r="U67" s="1"/>
      <c r="V67" s="1"/>
      <c r="W67" s="1"/>
      <c r="X67" s="1"/>
      <c r="Y67" s="1"/>
      <c r="Z67" s="1"/>
      <c r="AA67" s="1"/>
      <c r="AB67" s="1"/>
      <c r="AC67" s="1"/>
      <c r="AD67" s="1"/>
      <c r="AE67" s="1"/>
      <c r="AF67" s="1"/>
    </row>
    <row r="68" spans="1:32" s="18" customFormat="1" ht="19.5" customHeight="1" x14ac:dyDescent="0.25">
      <c r="A68" s="99" t="s">
        <v>202</v>
      </c>
      <c r="B68" s="181" t="s">
        <v>249</v>
      </c>
      <c r="C68" s="181"/>
      <c r="D68" s="181"/>
      <c r="E68" s="181"/>
      <c r="F68" s="181"/>
      <c r="G68" s="225"/>
      <c r="H68" s="43"/>
      <c r="I68" s="8"/>
      <c r="J68" s="8"/>
      <c r="K68" s="8"/>
      <c r="L68" s="8"/>
      <c r="M68" s="8"/>
      <c r="N68" s="8"/>
      <c r="O68" s="8"/>
      <c r="P68" s="8"/>
      <c r="Q68" s="8"/>
      <c r="R68" s="8"/>
      <c r="S68" s="8"/>
      <c r="T68" s="8"/>
      <c r="U68" s="8"/>
      <c r="V68" s="8"/>
      <c r="W68" s="8"/>
      <c r="X68" s="10"/>
      <c r="Y68" s="10"/>
      <c r="Z68" s="10"/>
      <c r="AA68" s="10"/>
      <c r="AB68" s="10"/>
      <c r="AC68" s="10"/>
      <c r="AD68" s="10"/>
      <c r="AE68" s="10"/>
      <c r="AF68" s="10"/>
    </row>
    <row r="69" spans="1:32" s="21" customFormat="1" x14ac:dyDescent="0.25">
      <c r="A69" s="99" t="s">
        <v>203</v>
      </c>
      <c r="B69" s="206" t="s">
        <v>36</v>
      </c>
      <c r="C69" s="206"/>
      <c r="D69" s="206"/>
      <c r="E69" s="206"/>
      <c r="F69" s="206"/>
      <c r="G69" s="225"/>
      <c r="H69" s="22"/>
      <c r="I69" s="23"/>
      <c r="J69" s="23"/>
      <c r="K69" s="2"/>
      <c r="L69" s="2"/>
      <c r="M69" s="2"/>
      <c r="N69" s="20"/>
      <c r="O69" s="20"/>
      <c r="P69" s="20"/>
      <c r="Q69" s="20"/>
      <c r="R69" s="20"/>
      <c r="S69" s="20"/>
      <c r="T69" s="20"/>
      <c r="U69" s="20"/>
      <c r="V69" s="20"/>
      <c r="W69" s="20"/>
      <c r="X69" s="2"/>
      <c r="Y69" s="2"/>
      <c r="Z69" s="2"/>
      <c r="AA69" s="2"/>
      <c r="AB69" s="2"/>
      <c r="AC69" s="2"/>
      <c r="AD69" s="2"/>
      <c r="AE69" s="2"/>
      <c r="AF69" s="2"/>
    </row>
    <row r="70" spans="1:32" s="21" customFormat="1" x14ac:dyDescent="0.25">
      <c r="A70" s="99" t="s">
        <v>204</v>
      </c>
      <c r="B70" s="24" t="s">
        <v>37</v>
      </c>
      <c r="C70" s="25" t="s">
        <v>109</v>
      </c>
      <c r="D70" s="53">
        <v>12</v>
      </c>
      <c r="E70" s="129"/>
      <c r="F70" s="26"/>
      <c r="G70" s="225"/>
      <c r="H70" s="27"/>
      <c r="I70" s="20"/>
      <c r="J70" s="20"/>
      <c r="K70" s="2"/>
      <c r="L70" s="2"/>
      <c r="M70" s="2"/>
      <c r="N70" s="20"/>
      <c r="O70" s="20"/>
      <c r="P70" s="20"/>
      <c r="Q70" s="20"/>
      <c r="R70" s="20"/>
      <c r="S70" s="20"/>
      <c r="T70" s="20"/>
      <c r="U70" s="20"/>
      <c r="V70" s="20"/>
      <c r="W70" s="20"/>
      <c r="X70" s="2"/>
      <c r="Y70" s="2"/>
      <c r="Z70" s="2"/>
      <c r="AA70" s="2"/>
      <c r="AB70" s="2"/>
      <c r="AC70" s="2"/>
      <c r="AD70" s="2"/>
      <c r="AE70" s="2"/>
      <c r="AF70" s="2"/>
    </row>
    <row r="71" spans="1:32" s="21" customFormat="1" x14ac:dyDescent="0.25">
      <c r="A71" s="99" t="s">
        <v>205</v>
      </c>
      <c r="B71" s="207" t="s">
        <v>38</v>
      </c>
      <c r="C71" s="207"/>
      <c r="D71" s="207"/>
      <c r="E71" s="207"/>
      <c r="F71" s="207"/>
      <c r="G71" s="225"/>
      <c r="H71" s="22"/>
      <c r="I71" s="20"/>
      <c r="J71" s="20"/>
      <c r="K71" s="2"/>
      <c r="L71" s="2"/>
      <c r="M71" s="2"/>
      <c r="N71" s="20"/>
      <c r="O71" s="20"/>
      <c r="P71" s="20"/>
      <c r="Q71" s="20"/>
      <c r="R71" s="20"/>
      <c r="S71" s="20"/>
      <c r="T71" s="20"/>
      <c r="U71" s="20"/>
      <c r="V71" s="20"/>
      <c r="W71" s="20"/>
      <c r="X71" s="2"/>
      <c r="Y71" s="2"/>
      <c r="Z71" s="2"/>
      <c r="AA71" s="2"/>
      <c r="AB71" s="2"/>
      <c r="AC71" s="2"/>
      <c r="AD71" s="2"/>
      <c r="AE71" s="2"/>
      <c r="AF71" s="2"/>
    </row>
    <row r="72" spans="1:32" s="21" customFormat="1" x14ac:dyDescent="0.25">
      <c r="A72" s="99" t="s">
        <v>206</v>
      </c>
      <c r="B72" s="24" t="s">
        <v>153</v>
      </c>
      <c r="C72" s="25" t="s">
        <v>131</v>
      </c>
      <c r="D72" s="28">
        <v>7</v>
      </c>
      <c r="E72" s="130"/>
      <c r="F72" s="26"/>
      <c r="G72" s="225"/>
      <c r="H72" s="30"/>
      <c r="I72" s="20"/>
      <c r="J72" s="20"/>
      <c r="K72" s="2"/>
      <c r="L72" s="2"/>
      <c r="M72" s="2"/>
      <c r="N72" s="20"/>
      <c r="O72" s="20"/>
      <c r="P72" s="20"/>
      <c r="Q72" s="20"/>
      <c r="R72" s="20"/>
      <c r="S72" s="20"/>
      <c r="T72" s="20"/>
      <c r="U72" s="20"/>
      <c r="V72" s="20"/>
      <c r="W72" s="20"/>
      <c r="X72" s="2"/>
      <c r="Y72" s="2"/>
      <c r="Z72" s="2"/>
      <c r="AA72" s="2"/>
      <c r="AB72" s="2"/>
      <c r="AC72" s="2"/>
      <c r="AD72" s="2"/>
      <c r="AE72" s="2"/>
      <c r="AF72" s="2"/>
    </row>
    <row r="73" spans="1:32" s="21" customFormat="1" x14ac:dyDescent="0.25">
      <c r="A73" s="99" t="s">
        <v>207</v>
      </c>
      <c r="B73" s="24" t="s">
        <v>155</v>
      </c>
      <c r="C73" s="25" t="s">
        <v>131</v>
      </c>
      <c r="D73" s="28">
        <v>3.5</v>
      </c>
      <c r="E73" s="130"/>
      <c r="F73" s="26"/>
      <c r="G73" s="225"/>
      <c r="H73" s="30"/>
      <c r="I73" s="20"/>
      <c r="J73" s="20"/>
      <c r="K73" s="2"/>
      <c r="L73" s="2"/>
      <c r="M73" s="2"/>
      <c r="N73" s="20"/>
      <c r="O73" s="20"/>
      <c r="P73" s="20"/>
      <c r="Q73" s="20"/>
      <c r="R73" s="20"/>
      <c r="S73" s="20"/>
      <c r="T73" s="20"/>
      <c r="U73" s="20"/>
      <c r="V73" s="20"/>
      <c r="W73" s="20"/>
      <c r="X73" s="2"/>
      <c r="Y73" s="2"/>
      <c r="Z73" s="2"/>
      <c r="AA73" s="2"/>
      <c r="AB73" s="2"/>
      <c r="AC73" s="2"/>
      <c r="AD73" s="2"/>
      <c r="AE73" s="2"/>
      <c r="AF73" s="2"/>
    </row>
    <row r="74" spans="1:32" s="21" customFormat="1" ht="15" customHeight="1" x14ac:dyDescent="0.25">
      <c r="A74" s="99" t="s">
        <v>208</v>
      </c>
      <c r="B74" s="207" t="s">
        <v>157</v>
      </c>
      <c r="C74" s="207"/>
      <c r="D74" s="207"/>
      <c r="E74" s="207"/>
      <c r="F74" s="207"/>
      <c r="G74" s="225"/>
      <c r="H74" s="22"/>
      <c r="I74" s="20"/>
      <c r="J74" s="20"/>
      <c r="K74" s="2"/>
      <c r="L74" s="2"/>
      <c r="M74" s="2"/>
      <c r="N74" s="20"/>
      <c r="O74" s="20"/>
      <c r="P74" s="20"/>
      <c r="Q74" s="20"/>
      <c r="R74" s="20"/>
      <c r="S74" s="20"/>
      <c r="T74" s="20"/>
      <c r="U74" s="20"/>
      <c r="V74" s="20"/>
      <c r="W74" s="20"/>
      <c r="X74" s="2"/>
      <c r="Y74" s="2"/>
      <c r="Z74" s="2"/>
      <c r="AA74" s="2"/>
      <c r="AB74" s="2"/>
      <c r="AC74" s="2"/>
      <c r="AD74" s="2"/>
      <c r="AE74" s="2"/>
      <c r="AF74" s="2"/>
    </row>
    <row r="75" spans="1:32" s="21" customFormat="1" ht="30" customHeight="1" x14ac:dyDescent="0.25">
      <c r="A75" s="99" t="s">
        <v>209</v>
      </c>
      <c r="B75" s="24" t="s">
        <v>159</v>
      </c>
      <c r="C75" s="25" t="s">
        <v>131</v>
      </c>
      <c r="D75" s="28">
        <f>(7)*0.3*0.2</f>
        <v>0.42000000000000004</v>
      </c>
      <c r="E75" s="130"/>
      <c r="F75" s="29"/>
      <c r="G75" s="225"/>
      <c r="H75" s="30"/>
      <c r="I75" s="20"/>
      <c r="J75" s="20"/>
      <c r="K75" s="2"/>
      <c r="L75" s="2"/>
      <c r="M75" s="2"/>
      <c r="N75" s="20"/>
      <c r="O75" s="20"/>
      <c r="P75" s="20"/>
      <c r="Q75" s="20"/>
      <c r="R75" s="20"/>
      <c r="S75" s="20"/>
      <c r="T75" s="20"/>
      <c r="U75" s="20"/>
      <c r="V75" s="20"/>
      <c r="W75" s="20"/>
      <c r="X75" s="2"/>
      <c r="Y75" s="2"/>
      <c r="Z75" s="2"/>
      <c r="AA75" s="2"/>
      <c r="AB75" s="2"/>
      <c r="AC75" s="2"/>
      <c r="AD75" s="2"/>
      <c r="AE75" s="2"/>
      <c r="AF75" s="2"/>
    </row>
    <row r="76" spans="1:32" s="18" customFormat="1" ht="30" customHeight="1" x14ac:dyDescent="0.25">
      <c r="A76" s="99" t="s">
        <v>210</v>
      </c>
      <c r="B76" s="84" t="s">
        <v>161</v>
      </c>
      <c r="C76" s="31" t="s">
        <v>109</v>
      </c>
      <c r="D76" s="32">
        <v>19.600000000000001</v>
      </c>
      <c r="E76" s="131"/>
      <c r="F76" s="33"/>
      <c r="G76" s="225"/>
      <c r="H76" s="34"/>
      <c r="I76" s="35"/>
      <c r="J76" s="35"/>
      <c r="K76" s="9"/>
      <c r="L76" s="9"/>
      <c r="M76" s="9"/>
      <c r="N76" s="35"/>
      <c r="O76" s="35"/>
      <c r="P76" s="35"/>
      <c r="Q76" s="35"/>
      <c r="R76" s="35"/>
      <c r="S76" s="35"/>
      <c r="T76" s="35"/>
      <c r="U76" s="35"/>
      <c r="V76" s="35"/>
      <c r="W76" s="35"/>
      <c r="X76" s="9"/>
      <c r="Y76" s="9"/>
      <c r="Z76" s="9"/>
      <c r="AA76" s="9"/>
      <c r="AB76" s="9"/>
      <c r="AC76" s="9"/>
      <c r="AD76" s="9"/>
      <c r="AE76" s="9"/>
      <c r="AF76" s="9"/>
    </row>
    <row r="77" spans="1:32" s="18" customFormat="1" ht="24" customHeight="1" x14ac:dyDescent="0.25">
      <c r="A77" s="99" t="s">
        <v>211</v>
      </c>
      <c r="B77" s="15" t="s">
        <v>257</v>
      </c>
      <c r="C77" s="3" t="s">
        <v>131</v>
      </c>
      <c r="D77" s="28">
        <f>(3)*0.15*0.15</f>
        <v>6.7499999999999991E-2</v>
      </c>
      <c r="E77" s="131"/>
      <c r="F77" s="33"/>
      <c r="G77" s="225"/>
      <c r="H77" s="34"/>
      <c r="I77" s="35"/>
      <c r="J77" s="35"/>
      <c r="K77" s="9"/>
      <c r="L77" s="9"/>
      <c r="M77" s="9"/>
      <c r="N77" s="35"/>
      <c r="O77" s="35"/>
      <c r="P77" s="35"/>
      <c r="Q77" s="35"/>
      <c r="R77" s="35"/>
      <c r="S77" s="35"/>
      <c r="T77" s="35"/>
      <c r="U77" s="35"/>
      <c r="V77" s="35"/>
      <c r="W77" s="35"/>
      <c r="X77" s="9"/>
      <c r="Y77" s="9"/>
      <c r="Z77" s="9"/>
      <c r="AA77" s="9"/>
      <c r="AB77" s="9"/>
      <c r="AC77" s="9"/>
      <c r="AD77" s="9"/>
      <c r="AE77" s="9"/>
      <c r="AF77" s="9"/>
    </row>
    <row r="78" spans="1:32" s="21" customFormat="1" ht="15.75" customHeight="1" x14ac:dyDescent="0.25">
      <c r="A78" s="99" t="s">
        <v>212</v>
      </c>
      <c r="B78" s="179" t="s">
        <v>45</v>
      </c>
      <c r="C78" s="179"/>
      <c r="D78" s="179"/>
      <c r="E78" s="179"/>
      <c r="F78" s="179"/>
      <c r="G78" s="225"/>
      <c r="H78" s="19"/>
      <c r="I78" s="1"/>
      <c r="J78" s="1"/>
      <c r="K78" s="1"/>
      <c r="L78" s="1"/>
      <c r="M78" s="1"/>
      <c r="N78" s="1"/>
      <c r="O78" s="1"/>
      <c r="P78" s="1"/>
      <c r="Q78" s="1"/>
      <c r="R78" s="1"/>
      <c r="S78" s="1"/>
      <c r="T78" s="1"/>
      <c r="U78" s="1"/>
      <c r="V78" s="1"/>
      <c r="W78" s="1"/>
      <c r="X78" s="1"/>
      <c r="Y78" s="1"/>
      <c r="Z78" s="1"/>
      <c r="AA78" s="1"/>
      <c r="AB78" s="1"/>
      <c r="AC78" s="1"/>
      <c r="AD78" s="1"/>
      <c r="AE78" s="1"/>
      <c r="AF78" s="1"/>
    </row>
    <row r="79" spans="1:32" s="21" customFormat="1" ht="174" customHeight="1" x14ac:dyDescent="0.25">
      <c r="A79" s="99" t="s">
        <v>213</v>
      </c>
      <c r="B79" s="15" t="s">
        <v>111</v>
      </c>
      <c r="C79" s="3" t="s">
        <v>109</v>
      </c>
      <c r="D79" s="28">
        <v>19</v>
      </c>
      <c r="E79" s="129"/>
      <c r="F79" s="29"/>
      <c r="G79" s="225"/>
      <c r="H79" s="44"/>
      <c r="I79" s="1"/>
      <c r="J79" s="1"/>
      <c r="K79" s="1"/>
      <c r="L79" s="1"/>
      <c r="M79" s="1"/>
      <c r="N79" s="1"/>
      <c r="O79" s="1"/>
      <c r="P79" s="1"/>
      <c r="Q79" s="1"/>
      <c r="R79" s="1"/>
      <c r="S79" s="1"/>
      <c r="T79" s="1"/>
      <c r="U79" s="1"/>
      <c r="V79" s="1"/>
      <c r="W79" s="1"/>
      <c r="X79" s="1"/>
      <c r="Y79" s="1"/>
      <c r="Z79" s="1"/>
      <c r="AA79" s="1"/>
      <c r="AB79" s="1"/>
      <c r="AC79" s="1"/>
      <c r="AD79" s="1"/>
      <c r="AE79" s="1"/>
      <c r="AF79" s="1"/>
    </row>
    <row r="80" spans="1:32" s="21" customFormat="1" ht="62.25" customHeight="1" x14ac:dyDescent="0.25">
      <c r="A80" s="99" t="s">
        <v>215</v>
      </c>
      <c r="B80" s="15" t="s">
        <v>112</v>
      </c>
      <c r="C80" s="3" t="s">
        <v>114</v>
      </c>
      <c r="D80" s="28">
        <v>8</v>
      </c>
      <c r="E80" s="129"/>
      <c r="F80" s="29"/>
      <c r="G80" s="225"/>
      <c r="H80" s="44"/>
      <c r="I80" s="1"/>
      <c r="J80" s="1"/>
      <c r="K80" s="1"/>
      <c r="L80" s="1"/>
      <c r="M80" s="1"/>
      <c r="N80" s="1"/>
      <c r="O80" s="1"/>
      <c r="P80" s="1"/>
      <c r="Q80" s="1"/>
      <c r="R80" s="1"/>
      <c r="S80" s="1"/>
      <c r="T80" s="1"/>
      <c r="U80" s="1"/>
      <c r="V80" s="1"/>
      <c r="W80" s="1"/>
      <c r="X80" s="1"/>
      <c r="Y80" s="1"/>
      <c r="Z80" s="1"/>
      <c r="AA80" s="1"/>
      <c r="AB80" s="1"/>
      <c r="AC80" s="1"/>
      <c r="AD80" s="1"/>
      <c r="AE80" s="1"/>
      <c r="AF80" s="1"/>
    </row>
    <row r="81" spans="1:32" s="21" customFormat="1" x14ac:dyDescent="0.25">
      <c r="A81" s="99" t="s">
        <v>217</v>
      </c>
      <c r="B81" s="179" t="s">
        <v>22</v>
      </c>
      <c r="C81" s="179"/>
      <c r="D81" s="179"/>
      <c r="E81" s="179"/>
      <c r="F81" s="179"/>
      <c r="G81" s="225"/>
      <c r="H81" s="19"/>
      <c r="I81" s="1"/>
      <c r="J81" s="1"/>
      <c r="K81" s="1"/>
      <c r="L81" s="1"/>
      <c r="M81" s="1"/>
      <c r="N81" s="1"/>
      <c r="O81" s="1"/>
      <c r="P81" s="1"/>
      <c r="Q81" s="1"/>
      <c r="R81" s="1"/>
      <c r="S81" s="1"/>
      <c r="T81" s="1"/>
      <c r="U81" s="1"/>
      <c r="V81" s="1"/>
      <c r="W81" s="1"/>
      <c r="X81" s="1"/>
      <c r="Y81" s="1"/>
      <c r="Z81" s="1"/>
      <c r="AA81" s="1"/>
      <c r="AB81" s="1"/>
      <c r="AC81" s="1"/>
      <c r="AD81" s="1"/>
      <c r="AE81" s="1"/>
      <c r="AF81" s="1"/>
    </row>
    <row r="82" spans="1:32" s="21" customFormat="1" ht="46.5" customHeight="1" x14ac:dyDescent="0.25">
      <c r="A82" s="99" t="s">
        <v>218</v>
      </c>
      <c r="B82" s="15" t="s">
        <v>113</v>
      </c>
      <c r="C82" s="3" t="s">
        <v>114</v>
      </c>
      <c r="D82" s="28">
        <v>12</v>
      </c>
      <c r="E82" s="129"/>
      <c r="F82" s="29"/>
      <c r="G82" s="225"/>
      <c r="H82" s="44"/>
      <c r="I82" s="1"/>
      <c r="J82" s="1"/>
      <c r="K82" s="1"/>
      <c r="L82" s="1"/>
      <c r="M82" s="1"/>
      <c r="N82" s="1"/>
      <c r="O82" s="1"/>
      <c r="P82" s="1"/>
      <c r="Q82" s="1"/>
      <c r="R82" s="1"/>
      <c r="S82" s="1"/>
      <c r="T82" s="1"/>
      <c r="U82" s="1"/>
      <c r="V82" s="1"/>
      <c r="W82" s="1"/>
      <c r="X82" s="1"/>
      <c r="Y82" s="1"/>
      <c r="Z82" s="1"/>
      <c r="AA82" s="1"/>
      <c r="AB82" s="1"/>
      <c r="AC82" s="1"/>
      <c r="AD82" s="1"/>
      <c r="AE82" s="1"/>
      <c r="AF82" s="1"/>
    </row>
    <row r="83" spans="1:32" s="21" customFormat="1" x14ac:dyDescent="0.25">
      <c r="A83" s="99" t="s">
        <v>220</v>
      </c>
      <c r="B83" s="179" t="s">
        <v>23</v>
      </c>
      <c r="C83" s="179"/>
      <c r="D83" s="179"/>
      <c r="E83" s="179"/>
      <c r="F83" s="179"/>
      <c r="G83" s="225"/>
      <c r="H83" s="19"/>
      <c r="I83" s="1"/>
      <c r="J83" s="1"/>
      <c r="K83" s="1"/>
      <c r="L83" s="1"/>
      <c r="M83" s="1"/>
      <c r="N83" s="1"/>
      <c r="O83" s="1"/>
      <c r="P83" s="1"/>
      <c r="Q83" s="1"/>
      <c r="R83" s="1"/>
      <c r="S83" s="1"/>
      <c r="T83" s="1"/>
      <c r="U83" s="1"/>
      <c r="V83" s="1"/>
      <c r="W83" s="1"/>
      <c r="X83" s="1"/>
      <c r="Y83" s="1"/>
      <c r="Z83" s="1"/>
      <c r="AA83" s="1"/>
      <c r="AB83" s="1"/>
      <c r="AC83" s="1"/>
      <c r="AD83" s="1"/>
      <c r="AE83" s="1"/>
      <c r="AF83" s="1"/>
    </row>
    <row r="84" spans="1:32" s="21" customFormat="1" ht="30.75" customHeight="1" x14ac:dyDescent="0.25">
      <c r="A84" s="99" t="s">
        <v>221</v>
      </c>
      <c r="B84" s="15" t="s">
        <v>116</v>
      </c>
      <c r="C84" s="3" t="s">
        <v>109</v>
      </c>
      <c r="D84" s="28">
        <f>(5+7+9+9)*3</f>
        <v>90</v>
      </c>
      <c r="E84" s="129"/>
      <c r="F84" s="29"/>
      <c r="G84" s="225"/>
      <c r="H84" s="44"/>
      <c r="I84" s="1"/>
      <c r="J84" s="1"/>
      <c r="K84" s="1"/>
      <c r="L84" s="1"/>
      <c r="M84" s="1"/>
      <c r="N84" s="1"/>
      <c r="O84" s="1"/>
      <c r="P84" s="1"/>
      <c r="Q84" s="1"/>
      <c r="R84" s="1"/>
      <c r="S84" s="1"/>
      <c r="T84" s="1"/>
      <c r="U84" s="1"/>
      <c r="V84" s="1"/>
      <c r="W84" s="1"/>
      <c r="X84" s="1"/>
      <c r="Y84" s="1"/>
      <c r="Z84" s="1"/>
      <c r="AA84" s="1"/>
      <c r="AB84" s="1"/>
      <c r="AC84" s="1"/>
      <c r="AD84" s="1"/>
      <c r="AE84" s="1"/>
      <c r="AF84" s="1"/>
    </row>
    <row r="85" spans="1:32" s="21" customFormat="1" ht="24" customHeight="1" x14ac:dyDescent="0.25">
      <c r="A85" s="99" t="s">
        <v>222</v>
      </c>
      <c r="B85" s="38" t="s">
        <v>117</v>
      </c>
      <c r="C85" s="3" t="s">
        <v>109</v>
      </c>
      <c r="D85" s="28">
        <v>90</v>
      </c>
      <c r="E85" s="129"/>
      <c r="F85" s="29"/>
      <c r="G85" s="225"/>
      <c r="H85" s="44"/>
      <c r="I85" s="1"/>
      <c r="J85" s="1"/>
      <c r="K85" s="1"/>
      <c r="L85" s="1"/>
      <c r="M85" s="1"/>
      <c r="N85" s="1"/>
      <c r="O85" s="1"/>
      <c r="P85" s="1"/>
      <c r="Q85" s="1"/>
      <c r="R85" s="1"/>
      <c r="S85" s="1"/>
      <c r="T85" s="1"/>
      <c r="U85" s="1"/>
      <c r="V85" s="1"/>
      <c r="W85" s="1"/>
      <c r="X85" s="1"/>
      <c r="Y85" s="1"/>
      <c r="Z85" s="1"/>
      <c r="AA85" s="1"/>
      <c r="AB85" s="1"/>
      <c r="AC85" s="1"/>
      <c r="AD85" s="1"/>
      <c r="AE85" s="1"/>
      <c r="AF85" s="1"/>
    </row>
    <row r="86" spans="1:32" s="21" customFormat="1" ht="46.5" customHeight="1" x14ac:dyDescent="0.25">
      <c r="A86" s="99" t="s">
        <v>223</v>
      </c>
      <c r="B86" s="15" t="s">
        <v>118</v>
      </c>
      <c r="C86" s="3" t="s">
        <v>109</v>
      </c>
      <c r="D86" s="28">
        <f>(9)*1.4</f>
        <v>12.6</v>
      </c>
      <c r="E86" s="129"/>
      <c r="F86" s="29"/>
      <c r="G86" s="225"/>
      <c r="H86" s="44"/>
      <c r="I86" s="1"/>
      <c r="J86" s="1"/>
      <c r="K86" s="1"/>
      <c r="L86" s="1"/>
      <c r="M86" s="1"/>
      <c r="N86" s="1"/>
      <c r="O86" s="1"/>
      <c r="P86" s="1"/>
      <c r="Q86" s="1"/>
      <c r="R86" s="1"/>
      <c r="S86" s="1"/>
      <c r="T86" s="1"/>
      <c r="U86" s="1"/>
      <c r="V86" s="1"/>
      <c r="W86" s="1"/>
      <c r="X86" s="1"/>
      <c r="Y86" s="1"/>
      <c r="Z86" s="1"/>
      <c r="AA86" s="1"/>
      <c r="AB86" s="1"/>
      <c r="AC86" s="1"/>
      <c r="AD86" s="1"/>
      <c r="AE86" s="1"/>
      <c r="AF86" s="1"/>
    </row>
    <row r="87" spans="1:32" s="21" customFormat="1" ht="45.75" customHeight="1" x14ac:dyDescent="0.25">
      <c r="A87" s="99" t="s">
        <v>224</v>
      </c>
      <c r="B87" s="15" t="s">
        <v>115</v>
      </c>
      <c r="C87" s="3" t="s">
        <v>109</v>
      </c>
      <c r="D87" s="28">
        <f>(5+7)*3</f>
        <v>36</v>
      </c>
      <c r="E87" s="129"/>
      <c r="F87" s="29"/>
      <c r="G87" s="225"/>
      <c r="H87" s="44"/>
      <c r="I87" s="1"/>
      <c r="J87" s="1"/>
      <c r="K87" s="1"/>
      <c r="L87" s="1"/>
      <c r="M87" s="1"/>
      <c r="N87" s="1"/>
      <c r="O87" s="1"/>
      <c r="P87" s="1"/>
      <c r="Q87" s="1"/>
      <c r="R87" s="1"/>
      <c r="S87" s="1"/>
      <c r="T87" s="1"/>
      <c r="U87" s="1"/>
      <c r="V87" s="1"/>
      <c r="W87" s="1"/>
      <c r="X87" s="1"/>
      <c r="Y87" s="1"/>
      <c r="Z87" s="1"/>
      <c r="AA87" s="1"/>
      <c r="AB87" s="1"/>
      <c r="AC87" s="1"/>
      <c r="AD87" s="1"/>
      <c r="AE87" s="1"/>
      <c r="AF87" s="1"/>
    </row>
    <row r="88" spans="1:32" s="21" customFormat="1" ht="62.25" customHeight="1" x14ac:dyDescent="0.25">
      <c r="A88" s="99" t="s">
        <v>225</v>
      </c>
      <c r="B88" s="15" t="s">
        <v>214</v>
      </c>
      <c r="C88" s="3" t="s">
        <v>109</v>
      </c>
      <c r="D88" s="28">
        <f>(9)*1.6</f>
        <v>14.4</v>
      </c>
      <c r="E88" s="129"/>
      <c r="F88" s="29"/>
      <c r="G88" s="225"/>
      <c r="H88" s="44"/>
      <c r="I88" s="1"/>
      <c r="J88" s="1"/>
      <c r="K88" s="1"/>
      <c r="L88" s="1"/>
      <c r="M88" s="1"/>
      <c r="N88" s="1"/>
      <c r="O88" s="1"/>
      <c r="P88" s="1"/>
      <c r="Q88" s="1"/>
      <c r="R88" s="1"/>
      <c r="S88" s="1"/>
      <c r="T88" s="1"/>
      <c r="U88" s="1"/>
      <c r="V88" s="1"/>
      <c r="W88" s="1"/>
      <c r="X88" s="1"/>
      <c r="Y88" s="1"/>
      <c r="Z88" s="1"/>
      <c r="AA88" s="1"/>
      <c r="AB88" s="1"/>
      <c r="AC88" s="1"/>
      <c r="AD88" s="1"/>
      <c r="AE88" s="1"/>
      <c r="AF88" s="1"/>
    </row>
    <row r="89" spans="1:32" s="21" customFormat="1" ht="19.5" customHeight="1" x14ac:dyDescent="0.25">
      <c r="A89" s="99" t="s">
        <v>226</v>
      </c>
      <c r="B89" s="179" t="s">
        <v>216</v>
      </c>
      <c r="C89" s="179"/>
      <c r="D89" s="179"/>
      <c r="E89" s="179"/>
      <c r="F89" s="179"/>
      <c r="G89" s="225"/>
      <c r="H89" s="19"/>
      <c r="I89" s="1"/>
      <c r="J89" s="1"/>
      <c r="K89" s="1"/>
      <c r="L89" s="1"/>
      <c r="M89" s="1"/>
      <c r="N89" s="1"/>
      <c r="O89" s="1"/>
      <c r="P89" s="1"/>
      <c r="Q89" s="1"/>
      <c r="R89" s="1"/>
      <c r="S89" s="1"/>
      <c r="T89" s="1"/>
      <c r="U89" s="1"/>
      <c r="V89" s="1"/>
      <c r="W89" s="1"/>
      <c r="X89" s="1"/>
      <c r="Y89" s="1"/>
      <c r="Z89" s="1"/>
      <c r="AA89" s="1"/>
      <c r="AB89" s="1"/>
      <c r="AC89" s="1"/>
      <c r="AD89" s="1"/>
      <c r="AE89" s="1"/>
      <c r="AF89" s="1"/>
    </row>
    <row r="90" spans="1:32" s="21" customFormat="1" ht="95.25" customHeight="1" x14ac:dyDescent="0.25">
      <c r="A90" s="99" t="s">
        <v>227</v>
      </c>
      <c r="B90" s="15" t="s">
        <v>120</v>
      </c>
      <c r="C90" s="3" t="s">
        <v>109</v>
      </c>
      <c r="D90" s="53">
        <v>0.65</v>
      </c>
      <c r="E90" s="129"/>
      <c r="F90" s="29"/>
      <c r="G90" s="225"/>
      <c r="H90" s="44"/>
      <c r="I90" s="1"/>
      <c r="J90" s="1"/>
      <c r="K90" s="1"/>
      <c r="L90" s="1"/>
      <c r="M90" s="1"/>
      <c r="N90" s="1"/>
      <c r="O90" s="1"/>
      <c r="P90" s="1"/>
      <c r="Q90" s="1"/>
      <c r="R90" s="1"/>
      <c r="S90" s="1"/>
      <c r="T90" s="1"/>
      <c r="U90" s="1"/>
      <c r="V90" s="1"/>
      <c r="W90" s="1"/>
      <c r="X90" s="1"/>
      <c r="Y90" s="1"/>
      <c r="Z90" s="1"/>
      <c r="AA90" s="1"/>
      <c r="AB90" s="1"/>
      <c r="AC90" s="1"/>
      <c r="AD90" s="1"/>
      <c r="AE90" s="1"/>
      <c r="AF90" s="1"/>
    </row>
    <row r="91" spans="1:32" s="21" customFormat="1" ht="20.25" customHeight="1" x14ac:dyDescent="0.25">
      <c r="A91" s="99" t="s">
        <v>229</v>
      </c>
      <c r="B91" s="183" t="s">
        <v>219</v>
      </c>
      <c r="C91" s="183"/>
      <c r="D91" s="183"/>
      <c r="E91" s="183"/>
      <c r="F91" s="183"/>
      <c r="G91" s="225"/>
      <c r="H91" s="44"/>
      <c r="I91" s="1"/>
      <c r="J91" s="1"/>
      <c r="K91" s="1"/>
      <c r="L91" s="1"/>
      <c r="M91" s="1"/>
      <c r="N91" s="1"/>
      <c r="O91" s="1"/>
      <c r="P91" s="1"/>
      <c r="Q91" s="1"/>
      <c r="R91" s="1"/>
      <c r="S91" s="1"/>
      <c r="T91" s="1"/>
      <c r="U91" s="1"/>
      <c r="V91" s="1"/>
      <c r="W91" s="1"/>
      <c r="X91" s="1"/>
      <c r="Y91" s="1"/>
      <c r="Z91" s="1"/>
      <c r="AA91" s="1"/>
      <c r="AB91" s="1"/>
      <c r="AC91" s="1"/>
      <c r="AD91" s="1"/>
      <c r="AE91" s="1"/>
      <c r="AF91" s="1"/>
    </row>
    <row r="92" spans="1:32" s="21" customFormat="1" ht="54.75" customHeight="1" x14ac:dyDescent="0.25">
      <c r="A92" s="99" t="s">
        <v>230</v>
      </c>
      <c r="B92" s="15" t="s">
        <v>30</v>
      </c>
      <c r="C92" s="3" t="s">
        <v>54</v>
      </c>
      <c r="D92" s="53">
        <v>2</v>
      </c>
      <c r="E92" s="129"/>
      <c r="F92" s="26"/>
      <c r="G92" s="225"/>
      <c r="H92" s="44"/>
      <c r="I92" s="1"/>
      <c r="J92" s="1"/>
      <c r="K92" s="1"/>
      <c r="L92" s="1"/>
      <c r="M92" s="1"/>
      <c r="N92" s="1"/>
      <c r="O92" s="1"/>
      <c r="P92" s="1"/>
      <c r="Q92" s="1"/>
      <c r="R92" s="1"/>
      <c r="S92" s="1"/>
      <c r="T92" s="1"/>
      <c r="U92" s="1"/>
      <c r="V92" s="1"/>
      <c r="W92" s="1"/>
      <c r="X92" s="1"/>
      <c r="Y92" s="1"/>
      <c r="Z92" s="1"/>
      <c r="AA92" s="1"/>
      <c r="AB92" s="1"/>
      <c r="AC92" s="1"/>
      <c r="AD92" s="1"/>
      <c r="AE92" s="1"/>
      <c r="AF92" s="1"/>
    </row>
    <row r="93" spans="1:32" s="21" customFormat="1" ht="21.75" customHeight="1" x14ac:dyDescent="0.25">
      <c r="A93" s="99" t="s">
        <v>231</v>
      </c>
      <c r="B93" s="179" t="s">
        <v>25</v>
      </c>
      <c r="C93" s="179"/>
      <c r="D93" s="179"/>
      <c r="E93" s="179"/>
      <c r="F93" s="179"/>
      <c r="G93" s="225"/>
      <c r="H93" s="19"/>
      <c r="I93" s="1"/>
      <c r="J93" s="1"/>
      <c r="K93" s="1"/>
      <c r="L93" s="1"/>
      <c r="M93" s="1"/>
      <c r="N93" s="1"/>
      <c r="O93" s="1"/>
      <c r="P93" s="1"/>
      <c r="Q93" s="1"/>
      <c r="R93" s="1"/>
      <c r="S93" s="1"/>
      <c r="T93" s="1"/>
      <c r="U93" s="1"/>
      <c r="V93" s="1"/>
      <c r="W93" s="1"/>
      <c r="X93" s="1"/>
      <c r="Y93" s="1"/>
      <c r="Z93" s="1"/>
      <c r="AA93" s="1"/>
      <c r="AB93" s="1"/>
      <c r="AC93" s="1"/>
      <c r="AD93" s="1"/>
      <c r="AE93" s="1"/>
      <c r="AF93" s="1"/>
    </row>
    <row r="94" spans="1:32" s="21" customFormat="1" ht="30.75" customHeight="1" x14ac:dyDescent="0.25">
      <c r="A94" s="99" t="s">
        <v>233</v>
      </c>
      <c r="B94" s="15" t="s">
        <v>26</v>
      </c>
      <c r="C94" s="3" t="s">
        <v>109</v>
      </c>
      <c r="D94" s="28">
        <v>10</v>
      </c>
      <c r="E94" s="129"/>
      <c r="F94" s="29"/>
      <c r="G94" s="225"/>
      <c r="H94" s="44"/>
      <c r="I94" s="1"/>
      <c r="J94" s="1"/>
      <c r="K94" s="1"/>
      <c r="L94" s="1"/>
      <c r="M94" s="1"/>
      <c r="N94" s="1"/>
      <c r="O94" s="1"/>
      <c r="P94" s="1"/>
      <c r="Q94" s="1"/>
      <c r="R94" s="1"/>
      <c r="S94" s="1"/>
      <c r="T94" s="1"/>
      <c r="U94" s="1"/>
      <c r="V94" s="1"/>
      <c r="W94" s="1"/>
      <c r="X94" s="1"/>
      <c r="Y94" s="1"/>
      <c r="Z94" s="1"/>
      <c r="AA94" s="1"/>
      <c r="AB94" s="1"/>
      <c r="AC94" s="1"/>
      <c r="AD94" s="1"/>
      <c r="AE94" s="1"/>
      <c r="AF94" s="1"/>
    </row>
    <row r="95" spans="1:32" s="21" customFormat="1" ht="21.75" customHeight="1" x14ac:dyDescent="0.25">
      <c r="A95" s="99" t="s">
        <v>234</v>
      </c>
      <c r="B95" s="15" t="s">
        <v>46</v>
      </c>
      <c r="C95" s="3" t="s">
        <v>114</v>
      </c>
      <c r="D95" s="28">
        <v>18</v>
      </c>
      <c r="E95" s="129"/>
      <c r="F95" s="29"/>
      <c r="G95" s="225"/>
      <c r="H95" s="44"/>
      <c r="I95" s="1"/>
      <c r="J95" s="1"/>
      <c r="K95" s="1"/>
      <c r="L95" s="1"/>
      <c r="M95" s="1"/>
      <c r="N95" s="1"/>
      <c r="O95" s="1"/>
      <c r="P95" s="1"/>
      <c r="Q95" s="1"/>
      <c r="R95" s="1"/>
      <c r="S95" s="1"/>
      <c r="T95" s="1"/>
      <c r="U95" s="1"/>
      <c r="V95" s="1"/>
      <c r="W95" s="1"/>
      <c r="X95" s="1"/>
      <c r="Y95" s="1"/>
      <c r="Z95" s="1"/>
      <c r="AA95" s="1"/>
      <c r="AB95" s="1"/>
      <c r="AC95" s="1"/>
      <c r="AD95" s="1"/>
      <c r="AE95" s="1"/>
      <c r="AF95" s="1"/>
    </row>
    <row r="96" spans="1:32" s="21" customFormat="1" ht="19.5" customHeight="1" x14ac:dyDescent="0.25">
      <c r="A96" s="99" t="s">
        <v>236</v>
      </c>
      <c r="B96" s="179" t="s">
        <v>28</v>
      </c>
      <c r="C96" s="179"/>
      <c r="D96" s="179"/>
      <c r="E96" s="179"/>
      <c r="F96" s="179"/>
      <c r="G96" s="225"/>
      <c r="H96" s="19"/>
      <c r="I96" s="1"/>
      <c r="J96" s="1"/>
      <c r="K96" s="1"/>
      <c r="L96" s="1"/>
      <c r="M96" s="1"/>
      <c r="N96" s="1"/>
      <c r="O96" s="1"/>
      <c r="P96" s="1"/>
      <c r="Q96" s="1"/>
      <c r="R96" s="1"/>
      <c r="S96" s="1"/>
      <c r="T96" s="1"/>
      <c r="U96" s="1"/>
      <c r="V96" s="1"/>
      <c r="W96" s="1"/>
      <c r="X96" s="1"/>
      <c r="Y96" s="1"/>
      <c r="Z96" s="1"/>
      <c r="AA96" s="1"/>
      <c r="AB96" s="1"/>
      <c r="AC96" s="1"/>
      <c r="AD96" s="1"/>
      <c r="AE96" s="1"/>
      <c r="AF96" s="1"/>
    </row>
    <row r="97" spans="1:32" s="21" customFormat="1" ht="84.75" customHeight="1" x14ac:dyDescent="0.25">
      <c r="A97" s="99" t="s">
        <v>237</v>
      </c>
      <c r="B97" s="15" t="s">
        <v>123</v>
      </c>
      <c r="C97" s="3" t="s">
        <v>54</v>
      </c>
      <c r="D97" s="53">
        <v>2</v>
      </c>
      <c r="E97" s="129"/>
      <c r="F97" s="29"/>
      <c r="G97" s="225"/>
      <c r="H97" s="44"/>
      <c r="I97" s="1"/>
      <c r="J97" s="1"/>
      <c r="K97" s="1"/>
      <c r="L97" s="1"/>
      <c r="M97" s="1"/>
      <c r="N97" s="1"/>
      <c r="O97" s="1"/>
      <c r="P97" s="1"/>
      <c r="Q97" s="1"/>
      <c r="R97" s="1"/>
      <c r="S97" s="1"/>
      <c r="T97" s="1"/>
      <c r="U97" s="1"/>
      <c r="V97" s="1"/>
      <c r="W97" s="1"/>
      <c r="X97" s="1"/>
      <c r="Y97" s="1"/>
      <c r="Z97" s="1"/>
      <c r="AA97" s="1"/>
      <c r="AB97" s="1"/>
      <c r="AC97" s="1"/>
      <c r="AD97" s="1"/>
      <c r="AE97" s="1"/>
      <c r="AF97" s="1"/>
    </row>
    <row r="98" spans="1:32" s="21" customFormat="1" ht="54" customHeight="1" x14ac:dyDescent="0.25">
      <c r="A98" s="99" t="s">
        <v>239</v>
      </c>
      <c r="B98" s="15" t="s">
        <v>228</v>
      </c>
      <c r="C98" s="3" t="s">
        <v>54</v>
      </c>
      <c r="D98" s="28">
        <v>2</v>
      </c>
      <c r="E98" s="129"/>
      <c r="F98" s="29"/>
      <c r="G98" s="225"/>
      <c r="H98" s="44"/>
      <c r="I98" s="1"/>
      <c r="J98" s="1"/>
      <c r="K98" s="1"/>
      <c r="L98" s="1"/>
      <c r="M98" s="1"/>
      <c r="N98" s="1"/>
      <c r="O98" s="1"/>
      <c r="P98" s="1"/>
      <c r="Q98" s="1"/>
      <c r="R98" s="1"/>
      <c r="S98" s="1"/>
      <c r="T98" s="1"/>
      <c r="U98" s="1"/>
      <c r="V98" s="1"/>
      <c r="W98" s="1"/>
      <c r="X98" s="1"/>
      <c r="Y98" s="1"/>
      <c r="Z98" s="1"/>
      <c r="AA98" s="1"/>
      <c r="AB98" s="1"/>
      <c r="AC98" s="1"/>
      <c r="AD98" s="1"/>
      <c r="AE98" s="1"/>
      <c r="AF98" s="1"/>
    </row>
    <row r="99" spans="1:32" s="21" customFormat="1" x14ac:dyDescent="0.25">
      <c r="A99" s="99" t="s">
        <v>241</v>
      </c>
      <c r="B99" s="179" t="s">
        <v>250</v>
      </c>
      <c r="C99" s="179"/>
      <c r="D99" s="179"/>
      <c r="E99" s="179"/>
      <c r="F99" s="179"/>
      <c r="G99" s="225"/>
      <c r="H99" s="19"/>
      <c r="I99" s="1"/>
      <c r="J99" s="1"/>
      <c r="K99" s="1"/>
      <c r="L99" s="1"/>
      <c r="M99" s="1"/>
      <c r="N99" s="1"/>
      <c r="O99" s="1"/>
      <c r="P99" s="1"/>
      <c r="Q99" s="1"/>
      <c r="R99" s="1"/>
      <c r="S99" s="1"/>
      <c r="T99" s="1"/>
      <c r="U99" s="1"/>
      <c r="V99" s="1"/>
      <c r="W99" s="1"/>
      <c r="X99" s="1"/>
      <c r="Y99" s="1"/>
      <c r="Z99" s="1"/>
      <c r="AA99" s="1"/>
      <c r="AB99" s="1"/>
      <c r="AC99" s="1"/>
      <c r="AD99" s="1"/>
      <c r="AE99" s="1"/>
      <c r="AF99" s="1"/>
    </row>
    <row r="100" spans="1:32" s="21" customFormat="1" ht="41.25" customHeight="1" x14ac:dyDescent="0.25">
      <c r="A100" s="99" t="s">
        <v>242</v>
      </c>
      <c r="B100" s="15" t="s">
        <v>232</v>
      </c>
      <c r="C100" s="3" t="s">
        <v>54</v>
      </c>
      <c r="D100" s="28">
        <v>2</v>
      </c>
      <c r="E100" s="130"/>
      <c r="F100" s="29"/>
      <c r="G100" s="225"/>
      <c r="H100" s="44"/>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s="21" customFormat="1" ht="27.75" customHeight="1" x14ac:dyDescent="0.25">
      <c r="A101" s="99" t="s">
        <v>244</v>
      </c>
      <c r="B101" s="15" t="s">
        <v>235</v>
      </c>
      <c r="C101" s="3" t="s">
        <v>54</v>
      </c>
      <c r="D101" s="28">
        <v>2</v>
      </c>
      <c r="E101" s="130"/>
      <c r="F101" s="29"/>
      <c r="G101" s="225"/>
      <c r="H101" s="44"/>
      <c r="I101" s="20"/>
      <c r="J101" s="20"/>
      <c r="K101" s="2"/>
      <c r="L101" s="2"/>
      <c r="M101" s="2"/>
      <c r="N101" s="20"/>
      <c r="O101" s="20"/>
      <c r="P101" s="20"/>
      <c r="Q101" s="20"/>
      <c r="R101" s="20"/>
      <c r="S101" s="20"/>
      <c r="T101" s="20"/>
      <c r="U101" s="20"/>
      <c r="V101" s="20"/>
      <c r="W101" s="20"/>
      <c r="X101" s="2"/>
      <c r="Y101" s="2"/>
      <c r="Z101" s="2"/>
      <c r="AA101" s="2"/>
      <c r="AB101" s="2"/>
      <c r="AC101" s="2"/>
      <c r="AD101" s="2"/>
      <c r="AE101" s="2"/>
      <c r="AF101" s="2"/>
    </row>
    <row r="102" spans="1:32" s="21" customFormat="1" ht="19.5" customHeight="1" x14ac:dyDescent="0.25">
      <c r="A102" s="99" t="s">
        <v>268</v>
      </c>
      <c r="B102" s="47" t="s">
        <v>50</v>
      </c>
      <c r="C102" s="3" t="s">
        <v>54</v>
      </c>
      <c r="D102" s="28">
        <v>2</v>
      </c>
      <c r="E102" s="46"/>
      <c r="F102" s="46"/>
      <c r="G102" s="225"/>
      <c r="H102" s="44"/>
      <c r="I102" s="20"/>
      <c r="J102" s="20"/>
      <c r="K102" s="2"/>
      <c r="L102" s="2"/>
      <c r="M102" s="2"/>
      <c r="N102" s="20"/>
      <c r="O102" s="20"/>
      <c r="P102" s="20"/>
      <c r="Q102" s="20"/>
      <c r="R102" s="20"/>
      <c r="S102" s="20"/>
      <c r="T102" s="20"/>
      <c r="U102" s="20"/>
      <c r="V102" s="20"/>
      <c r="W102" s="20"/>
      <c r="X102" s="2"/>
      <c r="Y102" s="2"/>
      <c r="Z102" s="2"/>
      <c r="AA102" s="2"/>
      <c r="AB102" s="2"/>
      <c r="AC102" s="2"/>
      <c r="AD102" s="2"/>
      <c r="AE102" s="2"/>
      <c r="AF102" s="2"/>
    </row>
    <row r="103" spans="1:32" s="21" customFormat="1" ht="19.5" customHeight="1" x14ac:dyDescent="0.25">
      <c r="A103" s="99" t="s">
        <v>269</v>
      </c>
      <c r="B103" s="48" t="s">
        <v>51</v>
      </c>
      <c r="C103" s="3" t="s">
        <v>54</v>
      </c>
      <c r="D103" s="28">
        <v>2</v>
      </c>
      <c r="E103" s="46"/>
      <c r="F103" s="46"/>
      <c r="G103" s="225"/>
      <c r="H103" s="44"/>
      <c r="I103" s="20"/>
      <c r="J103" s="20"/>
      <c r="K103" s="2"/>
      <c r="L103" s="2"/>
      <c r="M103" s="2"/>
      <c r="N103" s="20"/>
      <c r="O103" s="20"/>
      <c r="P103" s="20"/>
      <c r="Q103" s="20"/>
      <c r="R103" s="20"/>
      <c r="S103" s="20"/>
      <c r="T103" s="20"/>
      <c r="U103" s="20"/>
      <c r="V103" s="20"/>
      <c r="W103" s="20"/>
      <c r="X103" s="2"/>
      <c r="Y103" s="2"/>
      <c r="Z103" s="2"/>
      <c r="AA103" s="2"/>
      <c r="AB103" s="2"/>
      <c r="AC103" s="2"/>
      <c r="AD103" s="2"/>
      <c r="AE103" s="2"/>
      <c r="AF103" s="2"/>
    </row>
    <row r="104" spans="1:32" s="21" customFormat="1" ht="19.5" customHeight="1" x14ac:dyDescent="0.25">
      <c r="A104" s="99" t="s">
        <v>270</v>
      </c>
      <c r="B104" s="48" t="s">
        <v>251</v>
      </c>
      <c r="C104" s="3" t="s">
        <v>54</v>
      </c>
      <c r="D104" s="28">
        <v>2</v>
      </c>
      <c r="E104" s="46"/>
      <c r="F104" s="46"/>
      <c r="G104" s="225"/>
      <c r="H104" s="44"/>
      <c r="I104" s="20"/>
      <c r="J104" s="20"/>
      <c r="K104" s="2"/>
      <c r="L104" s="2"/>
      <c r="M104" s="2"/>
      <c r="N104" s="20"/>
      <c r="O104" s="20"/>
      <c r="P104" s="20"/>
      <c r="Q104" s="20"/>
      <c r="R104" s="20"/>
      <c r="S104" s="20"/>
      <c r="T104" s="20"/>
      <c r="U104" s="20"/>
      <c r="V104" s="20"/>
      <c r="W104" s="20"/>
      <c r="X104" s="2"/>
      <c r="Y104" s="2"/>
      <c r="Z104" s="2"/>
      <c r="AA104" s="2"/>
      <c r="AB104" s="2"/>
      <c r="AC104" s="2"/>
      <c r="AD104" s="2"/>
      <c r="AE104" s="2"/>
      <c r="AF104" s="2"/>
    </row>
    <row r="105" spans="1:32" s="21" customFormat="1" ht="18" customHeight="1" x14ac:dyDescent="0.25">
      <c r="A105" s="99" t="s">
        <v>271</v>
      </c>
      <c r="B105" s="15" t="s">
        <v>52</v>
      </c>
      <c r="C105" s="3" t="s">
        <v>54</v>
      </c>
      <c r="D105" s="28">
        <v>2</v>
      </c>
      <c r="E105" s="130"/>
      <c r="F105" s="29"/>
      <c r="G105" s="225"/>
      <c r="H105" s="44"/>
      <c r="I105" s="20"/>
      <c r="J105" s="20"/>
      <c r="K105" s="2"/>
      <c r="L105" s="2"/>
      <c r="M105" s="2"/>
      <c r="N105" s="20"/>
      <c r="O105" s="20"/>
      <c r="P105" s="20"/>
      <c r="Q105" s="20"/>
      <c r="R105" s="20"/>
      <c r="S105" s="20"/>
      <c r="T105" s="20"/>
      <c r="U105" s="20"/>
      <c r="V105" s="20"/>
      <c r="W105" s="20"/>
      <c r="X105" s="2"/>
      <c r="Y105" s="2"/>
      <c r="Z105" s="2"/>
      <c r="AA105" s="2"/>
      <c r="AB105" s="2"/>
      <c r="AC105" s="2"/>
      <c r="AD105" s="2"/>
      <c r="AE105" s="2"/>
      <c r="AF105" s="2"/>
    </row>
    <row r="106" spans="1:32" s="21" customFormat="1" ht="17.25" customHeight="1" x14ac:dyDescent="0.25">
      <c r="A106" s="99" t="s">
        <v>272</v>
      </c>
      <c r="B106" s="15" t="s">
        <v>238</v>
      </c>
      <c r="C106" s="3" t="s">
        <v>54</v>
      </c>
      <c r="D106" s="28">
        <v>2</v>
      </c>
      <c r="E106" s="130"/>
      <c r="F106" s="29"/>
      <c r="G106" s="225"/>
      <c r="H106" s="44"/>
      <c r="I106" s="20"/>
      <c r="J106" s="20"/>
      <c r="K106" s="2"/>
      <c r="L106" s="2"/>
      <c r="M106" s="2"/>
      <c r="N106" s="20"/>
      <c r="O106" s="20"/>
      <c r="P106" s="20"/>
      <c r="Q106" s="20"/>
      <c r="R106" s="20"/>
      <c r="S106" s="20"/>
      <c r="T106" s="20"/>
      <c r="U106" s="20"/>
      <c r="V106" s="20"/>
      <c r="W106" s="20"/>
      <c r="X106" s="2"/>
      <c r="Y106" s="2"/>
      <c r="Z106" s="2"/>
      <c r="AA106" s="2"/>
      <c r="AB106" s="2"/>
      <c r="AC106" s="2"/>
      <c r="AD106" s="2"/>
      <c r="AE106" s="2"/>
      <c r="AF106" s="2"/>
    </row>
    <row r="107" spans="1:32" s="21" customFormat="1" x14ac:dyDescent="0.25">
      <c r="A107" s="99" t="s">
        <v>273</v>
      </c>
      <c r="B107" s="15" t="s">
        <v>240</v>
      </c>
      <c r="C107" s="3" t="s">
        <v>54</v>
      </c>
      <c r="D107" s="28">
        <v>2</v>
      </c>
      <c r="E107" s="130"/>
      <c r="F107" s="29"/>
      <c r="G107" s="225"/>
      <c r="H107" s="44"/>
      <c r="I107" s="20"/>
      <c r="J107" s="20"/>
      <c r="K107" s="2"/>
      <c r="L107" s="2"/>
      <c r="M107" s="2"/>
      <c r="N107" s="20"/>
      <c r="O107" s="20"/>
      <c r="P107" s="20"/>
      <c r="Q107" s="20"/>
      <c r="R107" s="20"/>
      <c r="S107" s="20"/>
      <c r="T107" s="20"/>
      <c r="U107" s="20"/>
      <c r="V107" s="20"/>
      <c r="W107" s="20"/>
      <c r="X107" s="2"/>
      <c r="Y107" s="2"/>
      <c r="Z107" s="2"/>
      <c r="AA107" s="2"/>
      <c r="AB107" s="2"/>
      <c r="AC107" s="2"/>
      <c r="AD107" s="2"/>
      <c r="AE107" s="2"/>
      <c r="AF107" s="2"/>
    </row>
    <row r="108" spans="1:32" s="21" customFormat="1" ht="19.5" customHeight="1" x14ac:dyDescent="0.25">
      <c r="A108" s="99" t="s">
        <v>274</v>
      </c>
      <c r="B108" s="179" t="s">
        <v>53</v>
      </c>
      <c r="C108" s="179"/>
      <c r="D108" s="179"/>
      <c r="E108" s="179"/>
      <c r="F108" s="179"/>
      <c r="G108" s="225"/>
      <c r="H108" s="19"/>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s="21" customFormat="1" ht="29.25" customHeight="1" x14ac:dyDescent="0.25">
      <c r="A109" s="99" t="s">
        <v>275</v>
      </c>
      <c r="B109" s="15" t="s">
        <v>243</v>
      </c>
      <c r="C109" s="3" t="s">
        <v>114</v>
      </c>
      <c r="D109" s="28">
        <v>11</v>
      </c>
      <c r="E109" s="133"/>
      <c r="F109" s="29"/>
      <c r="G109" s="225"/>
      <c r="H109" s="44"/>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s="21" customFormat="1" ht="30.75" customHeight="1" x14ac:dyDescent="0.25">
      <c r="A110" s="99" t="s">
        <v>276</v>
      </c>
      <c r="B110" s="15" t="s">
        <v>245</v>
      </c>
      <c r="C110" s="3" t="s">
        <v>114</v>
      </c>
      <c r="D110" s="28">
        <v>12</v>
      </c>
      <c r="E110" s="133"/>
      <c r="F110" s="29"/>
      <c r="G110" s="225"/>
      <c r="H110" s="44"/>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7.25" customHeight="1" x14ac:dyDescent="0.25">
      <c r="A111" s="114">
        <v>2.2000000000000002</v>
      </c>
      <c r="B111" s="211" t="s">
        <v>932</v>
      </c>
      <c r="C111" s="211"/>
      <c r="D111" s="211"/>
      <c r="E111" s="211"/>
      <c r="F111" s="211"/>
      <c r="G111" s="225"/>
    </row>
    <row r="112" spans="1:32" ht="17.25" customHeight="1" x14ac:dyDescent="0.25">
      <c r="A112" s="99" t="s">
        <v>33</v>
      </c>
      <c r="B112" s="181" t="s">
        <v>924</v>
      </c>
      <c r="C112" s="205"/>
      <c r="D112" s="205"/>
      <c r="E112" s="205"/>
      <c r="F112" s="205"/>
      <c r="G112" s="225"/>
    </row>
    <row r="113" spans="1:7" ht="15" customHeight="1" x14ac:dyDescent="0.25">
      <c r="A113" s="99" t="s">
        <v>470</v>
      </c>
      <c r="B113" s="183" t="s">
        <v>258</v>
      </c>
      <c r="C113" s="183"/>
      <c r="D113" s="183"/>
      <c r="E113" s="183"/>
      <c r="F113" s="183"/>
      <c r="G113" s="225"/>
    </row>
    <row r="114" spans="1:7" ht="15.75" customHeight="1" x14ac:dyDescent="0.25">
      <c r="A114" s="99" t="s">
        <v>471</v>
      </c>
      <c r="B114" s="206" t="s">
        <v>36</v>
      </c>
      <c r="C114" s="206"/>
      <c r="D114" s="206"/>
      <c r="E114" s="206"/>
      <c r="F114" s="206"/>
      <c r="G114" s="225"/>
    </row>
    <row r="115" spans="1:7" x14ac:dyDescent="0.25">
      <c r="A115" s="99" t="s">
        <v>472</v>
      </c>
      <c r="B115" s="51" t="s">
        <v>37</v>
      </c>
      <c r="C115" s="25" t="s">
        <v>109</v>
      </c>
      <c r="D115" s="53">
        <v>2</v>
      </c>
      <c r="E115" s="129"/>
      <c r="F115" s="26"/>
      <c r="G115" s="225"/>
    </row>
    <row r="116" spans="1:7" x14ac:dyDescent="0.25">
      <c r="A116" s="99" t="s">
        <v>473</v>
      </c>
      <c r="B116" s="207" t="s">
        <v>38</v>
      </c>
      <c r="C116" s="207"/>
      <c r="D116" s="207"/>
      <c r="E116" s="207"/>
      <c r="F116" s="207"/>
      <c r="G116" s="225"/>
    </row>
    <row r="117" spans="1:7" x14ac:dyDescent="0.25">
      <c r="A117" s="99" t="s">
        <v>474</v>
      </c>
      <c r="B117" s="51" t="s">
        <v>153</v>
      </c>
      <c r="C117" s="25" t="s">
        <v>131</v>
      </c>
      <c r="D117" s="28">
        <v>8</v>
      </c>
      <c r="E117" s="130"/>
      <c r="F117" s="26"/>
      <c r="G117" s="225"/>
    </row>
    <row r="118" spans="1:7" x14ac:dyDescent="0.25">
      <c r="A118" s="99" t="s">
        <v>475</v>
      </c>
      <c r="B118" s="51" t="s">
        <v>155</v>
      </c>
      <c r="C118" s="25" t="s">
        <v>131</v>
      </c>
      <c r="D118" s="28">
        <v>2</v>
      </c>
      <c r="E118" s="130"/>
      <c r="F118" s="26"/>
      <c r="G118" s="225"/>
    </row>
    <row r="119" spans="1:7" x14ac:dyDescent="0.25">
      <c r="A119" s="99" t="s">
        <v>476</v>
      </c>
      <c r="B119" s="207" t="s">
        <v>157</v>
      </c>
      <c r="C119" s="207"/>
      <c r="D119" s="207"/>
      <c r="E119" s="207"/>
      <c r="F119" s="207"/>
      <c r="G119" s="225"/>
    </row>
    <row r="120" spans="1:7" ht="30" customHeight="1" x14ac:dyDescent="0.25">
      <c r="A120" s="99" t="s">
        <v>477</v>
      </c>
      <c r="B120" s="51" t="s">
        <v>159</v>
      </c>
      <c r="C120" s="25" t="s">
        <v>131</v>
      </c>
      <c r="D120" s="28">
        <v>0.3</v>
      </c>
      <c r="E120" s="130"/>
      <c r="F120" s="29"/>
      <c r="G120" s="225"/>
    </row>
    <row r="121" spans="1:7" x14ac:dyDescent="0.25">
      <c r="A121" s="99" t="s">
        <v>478</v>
      </c>
      <c r="B121" s="24" t="s">
        <v>259</v>
      </c>
      <c r="C121" s="31" t="s">
        <v>131</v>
      </c>
      <c r="D121" s="32">
        <v>4</v>
      </c>
      <c r="E121" s="131"/>
      <c r="F121" s="33"/>
      <c r="G121" s="225"/>
    </row>
    <row r="122" spans="1:7" x14ac:dyDescent="0.25">
      <c r="A122" s="99" t="s">
        <v>479</v>
      </c>
      <c r="B122" s="206" t="s">
        <v>21</v>
      </c>
      <c r="C122" s="206"/>
      <c r="D122" s="206"/>
      <c r="E122" s="206"/>
      <c r="F122" s="206"/>
      <c r="G122" s="225"/>
    </row>
    <row r="123" spans="1:7" ht="173.25" customHeight="1" x14ac:dyDescent="0.25">
      <c r="A123" s="99" t="s">
        <v>480</v>
      </c>
      <c r="B123" s="15" t="s">
        <v>111</v>
      </c>
      <c r="C123" s="3" t="s">
        <v>109</v>
      </c>
      <c r="D123" s="53">
        <f>(140)*2</f>
        <v>280</v>
      </c>
      <c r="E123" s="129"/>
      <c r="F123" s="26"/>
      <c r="G123" s="225"/>
    </row>
    <row r="124" spans="1:7" ht="58.5" customHeight="1" x14ac:dyDescent="0.25">
      <c r="A124" s="99" t="s">
        <v>481</v>
      </c>
      <c r="B124" s="15" t="s">
        <v>112</v>
      </c>
      <c r="C124" s="3" t="s">
        <v>114</v>
      </c>
      <c r="D124" s="53">
        <f>24*2</f>
        <v>48</v>
      </c>
      <c r="E124" s="129"/>
      <c r="F124" s="26"/>
      <c r="G124" s="225"/>
    </row>
    <row r="125" spans="1:7" x14ac:dyDescent="0.25">
      <c r="A125" s="99" t="s">
        <v>482</v>
      </c>
      <c r="B125" s="206" t="s">
        <v>22</v>
      </c>
      <c r="C125" s="206"/>
      <c r="D125" s="206"/>
      <c r="E125" s="206"/>
      <c r="F125" s="206"/>
      <c r="G125" s="225"/>
    </row>
    <row r="126" spans="1:7" ht="42.75" customHeight="1" x14ac:dyDescent="0.25">
      <c r="A126" s="99" t="s">
        <v>483</v>
      </c>
      <c r="B126" s="15" t="s">
        <v>113</v>
      </c>
      <c r="C126" s="3" t="s">
        <v>114</v>
      </c>
      <c r="D126" s="53">
        <f>24*2</f>
        <v>48</v>
      </c>
      <c r="E126" s="129"/>
      <c r="F126" s="26"/>
      <c r="G126" s="225"/>
    </row>
    <row r="127" spans="1:7" x14ac:dyDescent="0.25">
      <c r="A127" s="99" t="s">
        <v>484</v>
      </c>
      <c r="B127" s="206" t="s">
        <v>23</v>
      </c>
      <c r="C127" s="206"/>
      <c r="D127" s="206"/>
      <c r="E127" s="206"/>
      <c r="F127" s="206"/>
      <c r="G127" s="225"/>
    </row>
    <row r="128" spans="1:7" ht="25.5" x14ac:dyDescent="0.25">
      <c r="A128" s="99" t="s">
        <v>485</v>
      </c>
      <c r="B128" s="15" t="s">
        <v>116</v>
      </c>
      <c r="C128" s="3" t="s">
        <v>109</v>
      </c>
      <c r="D128" s="53">
        <f>480*2</f>
        <v>960</v>
      </c>
      <c r="E128" s="129"/>
      <c r="F128" s="26"/>
      <c r="G128" s="225"/>
    </row>
    <row r="129" spans="1:7" x14ac:dyDescent="0.25">
      <c r="A129" s="99" t="s">
        <v>486</v>
      </c>
      <c r="B129" s="15" t="s">
        <v>117</v>
      </c>
      <c r="C129" s="3" t="s">
        <v>109</v>
      </c>
      <c r="D129" s="53">
        <f>480*2</f>
        <v>960</v>
      </c>
      <c r="E129" s="129"/>
      <c r="F129" s="26"/>
      <c r="G129" s="225"/>
    </row>
    <row r="130" spans="1:7" ht="44.25" customHeight="1" x14ac:dyDescent="0.25">
      <c r="A130" s="99" t="s">
        <v>487</v>
      </c>
      <c r="B130" s="15" t="s">
        <v>118</v>
      </c>
      <c r="C130" s="3" t="s">
        <v>109</v>
      </c>
      <c r="D130" s="53">
        <f>240*2</f>
        <v>480</v>
      </c>
      <c r="E130" s="129"/>
      <c r="F130" s="26"/>
      <c r="G130" s="225"/>
    </row>
    <row r="131" spans="1:7" ht="38.25" x14ac:dyDescent="0.25">
      <c r="A131" s="99" t="s">
        <v>488</v>
      </c>
      <c r="B131" s="15" t="s">
        <v>119</v>
      </c>
      <c r="C131" s="3" t="s">
        <v>109</v>
      </c>
      <c r="D131" s="53">
        <f>76.16*2</f>
        <v>152.32</v>
      </c>
      <c r="E131" s="129"/>
      <c r="F131" s="26"/>
      <c r="G131" s="225"/>
    </row>
    <row r="132" spans="1:7" ht="38.25" x14ac:dyDescent="0.25">
      <c r="A132" s="99" t="s">
        <v>489</v>
      </c>
      <c r="B132" s="15" t="s">
        <v>115</v>
      </c>
      <c r="C132" s="3" t="s">
        <v>109</v>
      </c>
      <c r="D132" s="53">
        <f>100*2</f>
        <v>200</v>
      </c>
      <c r="E132" s="129"/>
      <c r="F132" s="26"/>
      <c r="G132" s="225"/>
    </row>
    <row r="133" spans="1:7" x14ac:dyDescent="0.25">
      <c r="A133" s="99" t="s">
        <v>490</v>
      </c>
      <c r="B133" s="206" t="s">
        <v>24</v>
      </c>
      <c r="C133" s="206"/>
      <c r="D133" s="206"/>
      <c r="E133" s="206"/>
      <c r="F133" s="206"/>
      <c r="G133" s="225"/>
    </row>
    <row r="134" spans="1:7" ht="93" customHeight="1" x14ac:dyDescent="0.25">
      <c r="A134" s="99" t="s">
        <v>491</v>
      </c>
      <c r="B134" s="15" t="s">
        <v>120</v>
      </c>
      <c r="C134" s="3" t="s">
        <v>109</v>
      </c>
      <c r="D134" s="53">
        <f>24*2</f>
        <v>48</v>
      </c>
      <c r="E134" s="129"/>
      <c r="F134" s="26"/>
      <c r="G134" s="225"/>
    </row>
    <row r="135" spans="1:7" x14ac:dyDescent="0.25">
      <c r="A135" s="99" t="s">
        <v>492</v>
      </c>
      <c r="B135" s="206" t="s">
        <v>25</v>
      </c>
      <c r="C135" s="206"/>
      <c r="D135" s="206"/>
      <c r="E135" s="206"/>
      <c r="F135" s="206"/>
      <c r="G135" s="225"/>
    </row>
    <row r="136" spans="1:7" ht="29.25" customHeight="1" x14ac:dyDescent="0.25">
      <c r="A136" s="99" t="s">
        <v>493</v>
      </c>
      <c r="B136" s="15" t="s">
        <v>104</v>
      </c>
      <c r="C136" s="3" t="s">
        <v>109</v>
      </c>
      <c r="D136" s="53">
        <f>140*2</f>
        <v>280</v>
      </c>
      <c r="E136" s="129"/>
      <c r="F136" s="26"/>
      <c r="G136" s="225"/>
    </row>
    <row r="137" spans="1:7" ht="25.5" x14ac:dyDescent="0.25">
      <c r="A137" s="99" t="s">
        <v>494</v>
      </c>
      <c r="B137" s="15" t="s">
        <v>27</v>
      </c>
      <c r="C137" s="3" t="s">
        <v>114</v>
      </c>
      <c r="D137" s="53">
        <f>62*2</f>
        <v>124</v>
      </c>
      <c r="E137" s="129"/>
      <c r="F137" s="26"/>
      <c r="G137" s="225"/>
    </row>
    <row r="138" spans="1:7" x14ac:dyDescent="0.25">
      <c r="A138" s="99" t="s">
        <v>495</v>
      </c>
      <c r="B138" s="207" t="s">
        <v>29</v>
      </c>
      <c r="C138" s="207"/>
      <c r="D138" s="207"/>
      <c r="E138" s="207"/>
      <c r="F138" s="207"/>
      <c r="G138" s="225"/>
    </row>
    <row r="139" spans="1:7" ht="51" x14ac:dyDescent="0.25">
      <c r="A139" s="99" t="s">
        <v>496</v>
      </c>
      <c r="B139" s="15" t="s">
        <v>30</v>
      </c>
      <c r="C139" s="3" t="s">
        <v>54</v>
      </c>
      <c r="D139" s="53">
        <f>2*2</f>
        <v>4</v>
      </c>
      <c r="E139" s="129"/>
      <c r="F139" s="26"/>
      <c r="G139" s="225"/>
    </row>
    <row r="140" spans="1:7" x14ac:dyDescent="0.25">
      <c r="A140" s="99" t="s">
        <v>497</v>
      </c>
      <c r="B140" s="206" t="s">
        <v>28</v>
      </c>
      <c r="C140" s="206"/>
      <c r="D140" s="206"/>
      <c r="E140" s="206"/>
      <c r="F140" s="206"/>
      <c r="G140" s="225"/>
    </row>
    <row r="141" spans="1:7" ht="63.75" x14ac:dyDescent="0.25">
      <c r="A141" s="99" t="s">
        <v>498</v>
      </c>
      <c r="B141" s="38" t="s">
        <v>121</v>
      </c>
      <c r="C141" s="39" t="s">
        <v>54</v>
      </c>
      <c r="D141" s="83">
        <f>16*2</f>
        <v>32</v>
      </c>
      <c r="E141" s="132"/>
      <c r="F141" s="40"/>
      <c r="G141" s="225"/>
    </row>
    <row r="142" spans="1:7" ht="71.25" customHeight="1" x14ac:dyDescent="0.25">
      <c r="A142" s="99" t="s">
        <v>499</v>
      </c>
      <c r="B142" s="38" t="s">
        <v>122</v>
      </c>
      <c r="C142" s="39" t="s">
        <v>54</v>
      </c>
      <c r="D142" s="83">
        <f>2*2</f>
        <v>4</v>
      </c>
      <c r="E142" s="132"/>
      <c r="F142" s="40"/>
      <c r="G142" s="225"/>
    </row>
    <row r="143" spans="1:7" ht="84.75" customHeight="1" x14ac:dyDescent="0.25">
      <c r="A143" s="99" t="s">
        <v>500</v>
      </c>
      <c r="B143" s="15" t="s">
        <v>123</v>
      </c>
      <c r="C143" s="3" t="s">
        <v>54</v>
      </c>
      <c r="D143" s="53">
        <f>2*2</f>
        <v>4</v>
      </c>
      <c r="E143" s="129"/>
      <c r="F143" s="26"/>
      <c r="G143" s="225"/>
    </row>
    <row r="144" spans="1:7" ht="66.75" customHeight="1" x14ac:dyDescent="0.25">
      <c r="A144" s="99" t="s">
        <v>501</v>
      </c>
      <c r="B144" s="15" t="s">
        <v>185</v>
      </c>
      <c r="C144" s="3" t="s">
        <v>54</v>
      </c>
      <c r="D144" s="53">
        <f>8*2</f>
        <v>16</v>
      </c>
      <c r="E144" s="129"/>
      <c r="F144" s="26"/>
      <c r="G144" s="225"/>
    </row>
    <row r="145" spans="1:7" ht="67.5" customHeight="1" x14ac:dyDescent="0.25">
      <c r="A145" s="99" t="s">
        <v>502</v>
      </c>
      <c r="B145" s="15" t="s">
        <v>187</v>
      </c>
      <c r="C145" s="3" t="s">
        <v>54</v>
      </c>
      <c r="D145" s="53">
        <f>6*2</f>
        <v>12</v>
      </c>
      <c r="E145" s="129"/>
      <c r="F145" s="26"/>
      <c r="G145" s="225"/>
    </row>
    <row r="146" spans="1:7" ht="67.5" customHeight="1" x14ac:dyDescent="0.25">
      <c r="A146" s="99" t="s">
        <v>503</v>
      </c>
      <c r="B146" s="15" t="s">
        <v>125</v>
      </c>
      <c r="C146" s="3" t="s">
        <v>54</v>
      </c>
      <c r="D146" s="53">
        <f>6*2</f>
        <v>12</v>
      </c>
      <c r="E146" s="129"/>
      <c r="F146" s="26"/>
      <c r="G146" s="225"/>
    </row>
    <row r="147" spans="1:7" ht="55.5" customHeight="1" x14ac:dyDescent="0.25">
      <c r="A147" s="99" t="s">
        <v>504</v>
      </c>
      <c r="B147" s="15" t="s">
        <v>126</v>
      </c>
      <c r="C147" s="3" t="s">
        <v>54</v>
      </c>
      <c r="D147" s="53">
        <v>1</v>
      </c>
      <c r="E147" s="129"/>
      <c r="F147" s="26"/>
      <c r="G147" s="225"/>
    </row>
    <row r="148" spans="1:7" x14ac:dyDescent="0.25">
      <c r="A148" s="99" t="s">
        <v>505</v>
      </c>
      <c r="B148" s="206" t="s">
        <v>31</v>
      </c>
      <c r="C148" s="206"/>
      <c r="D148" s="206"/>
      <c r="E148" s="206"/>
      <c r="F148" s="206"/>
      <c r="G148" s="225"/>
    </row>
    <row r="149" spans="1:7" x14ac:dyDescent="0.25">
      <c r="A149" s="99" t="s">
        <v>506</v>
      </c>
      <c r="B149" s="15" t="s">
        <v>191</v>
      </c>
      <c r="C149" s="3" t="s">
        <v>109</v>
      </c>
      <c r="D149" s="53">
        <f>96*2</f>
        <v>192</v>
      </c>
      <c r="E149" s="129"/>
      <c r="F149" s="26"/>
      <c r="G149" s="225"/>
    </row>
    <row r="150" spans="1:7" x14ac:dyDescent="0.25">
      <c r="A150" s="99" t="s">
        <v>507</v>
      </c>
      <c r="B150" s="15" t="s">
        <v>193</v>
      </c>
      <c r="C150" s="3" t="s">
        <v>114</v>
      </c>
      <c r="D150" s="53">
        <f>125*2</f>
        <v>250</v>
      </c>
      <c r="E150" s="129"/>
      <c r="F150" s="26"/>
      <c r="G150" s="225"/>
    </row>
    <row r="151" spans="1:7" x14ac:dyDescent="0.25">
      <c r="A151" s="99" t="s">
        <v>508</v>
      </c>
      <c r="B151" s="15" t="s">
        <v>195</v>
      </c>
      <c r="C151" s="3" t="s">
        <v>109</v>
      </c>
      <c r="D151" s="53">
        <f>(20)*2</f>
        <v>40</v>
      </c>
      <c r="E151" s="129"/>
      <c r="F151" s="26"/>
      <c r="G151" s="225"/>
    </row>
    <row r="152" spans="1:7" ht="25.5" x14ac:dyDescent="0.25">
      <c r="A152" s="99" t="s">
        <v>509</v>
      </c>
      <c r="B152" s="15" t="s">
        <v>197</v>
      </c>
      <c r="C152" s="3" t="s">
        <v>54</v>
      </c>
      <c r="D152" s="53">
        <f>2*2</f>
        <v>4</v>
      </c>
      <c r="E152" s="129"/>
      <c r="F152" s="26"/>
      <c r="G152" s="225"/>
    </row>
    <row r="153" spans="1:7" x14ac:dyDescent="0.25">
      <c r="A153" s="99" t="s">
        <v>510</v>
      </c>
      <c r="B153" s="206" t="s">
        <v>199</v>
      </c>
      <c r="C153" s="206"/>
      <c r="D153" s="206"/>
      <c r="E153" s="206"/>
      <c r="F153" s="206"/>
      <c r="G153" s="225"/>
    </row>
    <row r="154" spans="1:7" ht="25.5" x14ac:dyDescent="0.25">
      <c r="A154" s="99" t="s">
        <v>511</v>
      </c>
      <c r="B154" s="15" t="s">
        <v>201</v>
      </c>
      <c r="C154" s="3" t="s">
        <v>54</v>
      </c>
      <c r="D154" s="53">
        <f>2*2</f>
        <v>4</v>
      </c>
      <c r="E154" s="129"/>
      <c r="F154" s="26"/>
      <c r="G154" s="225"/>
    </row>
    <row r="155" spans="1:7" x14ac:dyDescent="0.25">
      <c r="A155" s="99" t="s">
        <v>512</v>
      </c>
      <c r="B155" s="181" t="s">
        <v>260</v>
      </c>
      <c r="C155" s="181"/>
      <c r="D155" s="181"/>
      <c r="E155" s="181"/>
      <c r="F155" s="181"/>
      <c r="G155" s="225"/>
    </row>
    <row r="156" spans="1:7" x14ac:dyDescent="0.25">
      <c r="A156" s="99" t="s">
        <v>513</v>
      </c>
      <c r="B156" s="206" t="s">
        <v>36</v>
      </c>
      <c r="C156" s="206"/>
      <c r="D156" s="206"/>
      <c r="E156" s="206"/>
      <c r="F156" s="206"/>
      <c r="G156" s="225"/>
    </row>
    <row r="157" spans="1:7" x14ac:dyDescent="0.25">
      <c r="A157" s="99" t="s">
        <v>514</v>
      </c>
      <c r="B157" s="24" t="s">
        <v>37</v>
      </c>
      <c r="C157" s="25" t="s">
        <v>109</v>
      </c>
      <c r="D157" s="53">
        <f>12*2</f>
        <v>24</v>
      </c>
      <c r="E157" s="129"/>
      <c r="F157" s="26"/>
      <c r="G157" s="225"/>
    </row>
    <row r="158" spans="1:7" x14ac:dyDescent="0.25">
      <c r="A158" s="99" t="s">
        <v>515</v>
      </c>
      <c r="B158" s="207" t="s">
        <v>38</v>
      </c>
      <c r="C158" s="207"/>
      <c r="D158" s="207"/>
      <c r="E158" s="207"/>
      <c r="F158" s="207"/>
      <c r="G158" s="225"/>
    </row>
    <row r="159" spans="1:7" x14ac:dyDescent="0.25">
      <c r="A159" s="99" t="s">
        <v>516</v>
      </c>
      <c r="B159" s="24" t="s">
        <v>153</v>
      </c>
      <c r="C159" s="25" t="s">
        <v>131</v>
      </c>
      <c r="D159" s="28">
        <f>7*2</f>
        <v>14</v>
      </c>
      <c r="E159" s="130"/>
      <c r="F159" s="26"/>
      <c r="G159" s="225"/>
    </row>
    <row r="160" spans="1:7" x14ac:dyDescent="0.25">
      <c r="A160" s="99" t="s">
        <v>517</v>
      </c>
      <c r="B160" s="24" t="s">
        <v>155</v>
      </c>
      <c r="C160" s="25" t="s">
        <v>131</v>
      </c>
      <c r="D160" s="28">
        <f>3.5*2</f>
        <v>7</v>
      </c>
      <c r="E160" s="130"/>
      <c r="F160" s="26"/>
      <c r="G160" s="225"/>
    </row>
    <row r="161" spans="1:7" x14ac:dyDescent="0.25">
      <c r="A161" s="99" t="s">
        <v>518</v>
      </c>
      <c r="B161" s="207" t="s">
        <v>157</v>
      </c>
      <c r="C161" s="207"/>
      <c r="D161" s="207"/>
      <c r="E161" s="207"/>
      <c r="F161" s="207"/>
      <c r="G161" s="225"/>
    </row>
    <row r="162" spans="1:7" ht="31.5" customHeight="1" x14ac:dyDescent="0.25">
      <c r="A162" s="99" t="s">
        <v>519</v>
      </c>
      <c r="B162" s="24" t="s">
        <v>159</v>
      </c>
      <c r="C162" s="25" t="s">
        <v>131</v>
      </c>
      <c r="D162" s="28">
        <f>0.42*2</f>
        <v>0.84</v>
      </c>
      <c r="E162" s="130"/>
      <c r="F162" s="29"/>
      <c r="G162" s="225"/>
    </row>
    <row r="163" spans="1:7" ht="30" customHeight="1" x14ac:dyDescent="0.25">
      <c r="A163" s="99" t="s">
        <v>520</v>
      </c>
      <c r="B163" s="84" t="s">
        <v>161</v>
      </c>
      <c r="C163" s="31" t="s">
        <v>109</v>
      </c>
      <c r="D163" s="32">
        <f>19.6*2</f>
        <v>39.200000000000003</v>
      </c>
      <c r="E163" s="131"/>
      <c r="F163" s="33"/>
      <c r="G163" s="225"/>
    </row>
    <row r="164" spans="1:7" ht="18.75" customHeight="1" x14ac:dyDescent="0.25">
      <c r="A164" s="99" t="s">
        <v>521</v>
      </c>
      <c r="B164" s="15" t="s">
        <v>257</v>
      </c>
      <c r="C164" s="3" t="s">
        <v>131</v>
      </c>
      <c r="D164" s="32">
        <f>0.07*2</f>
        <v>0.14000000000000001</v>
      </c>
      <c r="E164" s="131"/>
      <c r="F164" s="33"/>
      <c r="G164" s="225"/>
    </row>
    <row r="165" spans="1:7" ht="18" customHeight="1" x14ac:dyDescent="0.25">
      <c r="A165" s="99" t="s">
        <v>522</v>
      </c>
      <c r="B165" s="179" t="s">
        <v>45</v>
      </c>
      <c r="C165" s="179"/>
      <c r="D165" s="179"/>
      <c r="E165" s="179"/>
      <c r="F165" s="179"/>
      <c r="G165" s="225"/>
    </row>
    <row r="166" spans="1:7" ht="172.5" customHeight="1" x14ac:dyDescent="0.25">
      <c r="A166" s="99" t="s">
        <v>523</v>
      </c>
      <c r="B166" s="15" t="s">
        <v>111</v>
      </c>
      <c r="C166" s="3" t="s">
        <v>109</v>
      </c>
      <c r="D166" s="28">
        <f>19*2</f>
        <v>38</v>
      </c>
      <c r="E166" s="129"/>
      <c r="F166" s="29"/>
      <c r="G166" s="225"/>
    </row>
    <row r="167" spans="1:7" ht="58.5" customHeight="1" x14ac:dyDescent="0.25">
      <c r="A167" s="99" t="s">
        <v>524</v>
      </c>
      <c r="B167" s="15" t="s">
        <v>112</v>
      </c>
      <c r="C167" s="3" t="s">
        <v>114</v>
      </c>
      <c r="D167" s="28">
        <f>8*2</f>
        <v>16</v>
      </c>
      <c r="E167" s="129"/>
      <c r="F167" s="29"/>
      <c r="G167" s="225"/>
    </row>
    <row r="168" spans="1:7" x14ac:dyDescent="0.25">
      <c r="A168" s="99" t="s">
        <v>525</v>
      </c>
      <c r="B168" s="179" t="s">
        <v>22</v>
      </c>
      <c r="C168" s="179"/>
      <c r="D168" s="179"/>
      <c r="E168" s="179"/>
      <c r="F168" s="179"/>
      <c r="G168" s="225"/>
    </row>
    <row r="169" spans="1:7" ht="38.25" x14ac:dyDescent="0.25">
      <c r="A169" s="99" t="s">
        <v>526</v>
      </c>
      <c r="B169" s="15" t="s">
        <v>113</v>
      </c>
      <c r="C169" s="3" t="s">
        <v>114</v>
      </c>
      <c r="D169" s="28">
        <f>12*2</f>
        <v>24</v>
      </c>
      <c r="E169" s="129"/>
      <c r="F169" s="29"/>
      <c r="G169" s="225"/>
    </row>
    <row r="170" spans="1:7" x14ac:dyDescent="0.25">
      <c r="A170" s="99" t="s">
        <v>527</v>
      </c>
      <c r="B170" s="179" t="s">
        <v>23</v>
      </c>
      <c r="C170" s="179"/>
      <c r="D170" s="179"/>
      <c r="E170" s="179"/>
      <c r="F170" s="179"/>
      <c r="G170" s="225"/>
    </row>
    <row r="171" spans="1:7" ht="25.5" x14ac:dyDescent="0.25">
      <c r="A171" s="99" t="s">
        <v>528</v>
      </c>
      <c r="B171" s="15" t="s">
        <v>116</v>
      </c>
      <c r="C171" s="3" t="s">
        <v>109</v>
      </c>
      <c r="D171" s="28">
        <f>90*2</f>
        <v>180</v>
      </c>
      <c r="E171" s="129"/>
      <c r="F171" s="29"/>
      <c r="G171" s="225"/>
    </row>
    <row r="172" spans="1:7" x14ac:dyDescent="0.25">
      <c r="A172" s="99" t="s">
        <v>529</v>
      </c>
      <c r="B172" s="38" t="s">
        <v>117</v>
      </c>
      <c r="C172" s="3" t="s">
        <v>109</v>
      </c>
      <c r="D172" s="28">
        <f>90*2</f>
        <v>180</v>
      </c>
      <c r="E172" s="129"/>
      <c r="F172" s="29"/>
      <c r="G172" s="225"/>
    </row>
    <row r="173" spans="1:7" ht="38.25" x14ac:dyDescent="0.25">
      <c r="A173" s="99" t="s">
        <v>530</v>
      </c>
      <c r="B173" s="15" t="s">
        <v>118</v>
      </c>
      <c r="C173" s="3" t="s">
        <v>109</v>
      </c>
      <c r="D173" s="28">
        <f>12.6*2</f>
        <v>25.2</v>
      </c>
      <c r="E173" s="129"/>
      <c r="F173" s="29"/>
      <c r="G173" s="225"/>
    </row>
    <row r="174" spans="1:7" ht="38.25" x14ac:dyDescent="0.25">
      <c r="A174" s="99" t="s">
        <v>531</v>
      </c>
      <c r="B174" s="15" t="s">
        <v>115</v>
      </c>
      <c r="C174" s="3" t="s">
        <v>109</v>
      </c>
      <c r="D174" s="28">
        <f>36*2</f>
        <v>72</v>
      </c>
      <c r="E174" s="129"/>
      <c r="F174" s="29"/>
      <c r="G174" s="225"/>
    </row>
    <row r="175" spans="1:7" ht="54" customHeight="1" x14ac:dyDescent="0.25">
      <c r="A175" s="99" t="s">
        <v>532</v>
      </c>
      <c r="B175" s="15" t="s">
        <v>214</v>
      </c>
      <c r="C175" s="3" t="s">
        <v>109</v>
      </c>
      <c r="D175" s="28">
        <f>14.4*2</f>
        <v>28.8</v>
      </c>
      <c r="E175" s="129"/>
      <c r="F175" s="29"/>
      <c r="G175" s="225"/>
    </row>
    <row r="176" spans="1:7" x14ac:dyDescent="0.25">
      <c r="A176" s="99" t="s">
        <v>533</v>
      </c>
      <c r="B176" s="179" t="s">
        <v>216</v>
      </c>
      <c r="C176" s="179"/>
      <c r="D176" s="179"/>
      <c r="E176" s="179"/>
      <c r="F176" s="179"/>
      <c r="G176" s="225"/>
    </row>
    <row r="177" spans="1:7" ht="100.5" customHeight="1" x14ac:dyDescent="0.25">
      <c r="A177" s="99" t="s">
        <v>534</v>
      </c>
      <c r="B177" s="15" t="s">
        <v>120</v>
      </c>
      <c r="C177" s="3" t="s">
        <v>109</v>
      </c>
      <c r="D177" s="53">
        <f>0.65*2</f>
        <v>1.3</v>
      </c>
      <c r="E177" s="129"/>
      <c r="F177" s="29"/>
      <c r="G177" s="225"/>
    </row>
    <row r="178" spans="1:7" x14ac:dyDescent="0.25">
      <c r="A178" s="99" t="s">
        <v>535</v>
      </c>
      <c r="B178" s="183" t="s">
        <v>219</v>
      </c>
      <c r="C178" s="183"/>
      <c r="D178" s="183"/>
      <c r="E178" s="183"/>
      <c r="F178" s="183"/>
      <c r="G178" s="225"/>
    </row>
    <row r="179" spans="1:7" ht="51" x14ac:dyDescent="0.25">
      <c r="A179" s="99" t="s">
        <v>536</v>
      </c>
      <c r="B179" s="15" t="s">
        <v>30</v>
      </c>
      <c r="C179" s="3" t="s">
        <v>54</v>
      </c>
      <c r="D179" s="53">
        <f>2*2</f>
        <v>4</v>
      </c>
      <c r="E179" s="129"/>
      <c r="F179" s="26"/>
      <c r="G179" s="225"/>
    </row>
    <row r="180" spans="1:7" x14ac:dyDescent="0.25">
      <c r="A180" s="99" t="s">
        <v>537</v>
      </c>
      <c r="B180" s="179" t="s">
        <v>25</v>
      </c>
      <c r="C180" s="179"/>
      <c r="D180" s="179"/>
      <c r="E180" s="179"/>
      <c r="F180" s="179"/>
      <c r="G180" s="225"/>
    </row>
    <row r="181" spans="1:7" ht="27.75" customHeight="1" x14ac:dyDescent="0.25">
      <c r="A181" s="99" t="s">
        <v>538</v>
      </c>
      <c r="B181" s="15" t="s">
        <v>26</v>
      </c>
      <c r="C181" s="3" t="s">
        <v>109</v>
      </c>
      <c r="D181" s="28">
        <f>10*2</f>
        <v>20</v>
      </c>
      <c r="E181" s="129"/>
      <c r="F181" s="29"/>
      <c r="G181" s="225"/>
    </row>
    <row r="182" spans="1:7" x14ac:dyDescent="0.25">
      <c r="A182" s="99" t="s">
        <v>539</v>
      </c>
      <c r="B182" s="15" t="s">
        <v>46</v>
      </c>
      <c r="C182" s="3" t="s">
        <v>114</v>
      </c>
      <c r="D182" s="28">
        <f>18*2</f>
        <v>36</v>
      </c>
      <c r="E182" s="129"/>
      <c r="F182" s="29"/>
      <c r="G182" s="225"/>
    </row>
    <row r="183" spans="1:7" x14ac:dyDescent="0.25">
      <c r="A183" s="99" t="s">
        <v>540</v>
      </c>
      <c r="B183" s="179" t="s">
        <v>28</v>
      </c>
      <c r="C183" s="179"/>
      <c r="D183" s="179"/>
      <c r="E183" s="179"/>
      <c r="F183" s="179"/>
      <c r="G183" s="225"/>
    </row>
    <row r="184" spans="1:7" ht="63.75" x14ac:dyDescent="0.25">
      <c r="A184" s="99" t="s">
        <v>541</v>
      </c>
      <c r="B184" s="15" t="s">
        <v>123</v>
      </c>
      <c r="C184" s="3" t="s">
        <v>54</v>
      </c>
      <c r="D184" s="53">
        <f>2*2</f>
        <v>4</v>
      </c>
      <c r="E184" s="129"/>
      <c r="F184" s="29"/>
      <c r="G184" s="225"/>
    </row>
    <row r="185" spans="1:7" ht="38.25" x14ac:dyDescent="0.25">
      <c r="A185" s="99" t="s">
        <v>542</v>
      </c>
      <c r="B185" s="15" t="s">
        <v>228</v>
      </c>
      <c r="C185" s="3" t="s">
        <v>54</v>
      </c>
      <c r="D185" s="28">
        <f>2*2</f>
        <v>4</v>
      </c>
      <c r="E185" s="129"/>
      <c r="F185" s="29"/>
      <c r="G185" s="225"/>
    </row>
    <row r="186" spans="1:7" x14ac:dyDescent="0.25">
      <c r="A186" s="99" t="s">
        <v>543</v>
      </c>
      <c r="B186" s="179" t="s">
        <v>250</v>
      </c>
      <c r="C186" s="179"/>
      <c r="D186" s="179"/>
      <c r="E186" s="179"/>
      <c r="F186" s="179"/>
      <c r="G186" s="225"/>
    </row>
    <row r="187" spans="1:7" ht="38.25" x14ac:dyDescent="0.25">
      <c r="A187" s="99" t="s">
        <v>544</v>
      </c>
      <c r="B187" s="15" t="s">
        <v>232</v>
      </c>
      <c r="C187" s="3" t="s">
        <v>54</v>
      </c>
      <c r="D187" s="28">
        <f>2*2</f>
        <v>4</v>
      </c>
      <c r="E187" s="130"/>
      <c r="F187" s="29"/>
      <c r="G187" s="225"/>
    </row>
    <row r="188" spans="1:7" ht="24.75" customHeight="1" x14ac:dyDescent="0.25">
      <c r="A188" s="99" t="s">
        <v>545</v>
      </c>
      <c r="B188" s="15" t="s">
        <v>235</v>
      </c>
      <c r="C188" s="3" t="s">
        <v>54</v>
      </c>
      <c r="D188" s="28">
        <f>2*2</f>
        <v>4</v>
      </c>
      <c r="E188" s="130"/>
      <c r="F188" s="29"/>
      <c r="G188" s="225"/>
    </row>
    <row r="189" spans="1:7" x14ac:dyDescent="0.25">
      <c r="A189" s="99" t="s">
        <v>546</v>
      </c>
      <c r="B189" s="47" t="s">
        <v>50</v>
      </c>
      <c r="C189" s="3" t="s">
        <v>54</v>
      </c>
      <c r="D189" s="28">
        <f t="shared" ref="D189:D194" si="0">2*2</f>
        <v>4</v>
      </c>
      <c r="E189" s="46"/>
      <c r="F189" s="46"/>
      <c r="G189" s="225"/>
    </row>
    <row r="190" spans="1:7" x14ac:dyDescent="0.25">
      <c r="A190" s="99" t="s">
        <v>547</v>
      </c>
      <c r="B190" s="48" t="s">
        <v>51</v>
      </c>
      <c r="C190" s="3" t="s">
        <v>54</v>
      </c>
      <c r="D190" s="28">
        <f t="shared" si="0"/>
        <v>4</v>
      </c>
      <c r="E190" s="46"/>
      <c r="F190" s="46"/>
      <c r="G190" s="225"/>
    </row>
    <row r="191" spans="1:7" x14ac:dyDescent="0.25">
      <c r="A191" s="99" t="s">
        <v>548</v>
      </c>
      <c r="B191" s="48" t="s">
        <v>251</v>
      </c>
      <c r="C191" s="3" t="s">
        <v>54</v>
      </c>
      <c r="D191" s="28">
        <f t="shared" si="0"/>
        <v>4</v>
      </c>
      <c r="E191" s="46"/>
      <c r="F191" s="46"/>
      <c r="G191" s="225"/>
    </row>
    <row r="192" spans="1:7" x14ac:dyDescent="0.25">
      <c r="A192" s="99" t="s">
        <v>549</v>
      </c>
      <c r="B192" s="15" t="s">
        <v>52</v>
      </c>
      <c r="C192" s="3" t="s">
        <v>54</v>
      </c>
      <c r="D192" s="28">
        <f t="shared" si="0"/>
        <v>4</v>
      </c>
      <c r="E192" s="130"/>
      <c r="F192" s="29"/>
      <c r="G192" s="225"/>
    </row>
    <row r="193" spans="1:7" x14ac:dyDescent="0.25">
      <c r="A193" s="99" t="s">
        <v>550</v>
      </c>
      <c r="B193" s="15" t="s">
        <v>238</v>
      </c>
      <c r="C193" s="3" t="s">
        <v>54</v>
      </c>
      <c r="D193" s="28">
        <f t="shared" si="0"/>
        <v>4</v>
      </c>
      <c r="E193" s="130"/>
      <c r="F193" s="29"/>
      <c r="G193" s="225"/>
    </row>
    <row r="194" spans="1:7" x14ac:dyDescent="0.25">
      <c r="A194" s="99" t="s">
        <v>551</v>
      </c>
      <c r="B194" s="15" t="s">
        <v>240</v>
      </c>
      <c r="C194" s="3" t="s">
        <v>54</v>
      </c>
      <c r="D194" s="28">
        <f t="shared" si="0"/>
        <v>4</v>
      </c>
      <c r="E194" s="130"/>
      <c r="F194" s="29"/>
      <c r="G194" s="225"/>
    </row>
    <row r="195" spans="1:7" x14ac:dyDescent="0.25">
      <c r="A195" s="99" t="s">
        <v>552</v>
      </c>
      <c r="B195" s="179" t="s">
        <v>53</v>
      </c>
      <c r="C195" s="179"/>
      <c r="D195" s="179"/>
      <c r="E195" s="179"/>
      <c r="F195" s="179"/>
      <c r="G195" s="225"/>
    </row>
    <row r="196" spans="1:7" ht="29.25" customHeight="1" x14ac:dyDescent="0.25">
      <c r="A196" s="99" t="s">
        <v>553</v>
      </c>
      <c r="B196" s="15" t="s">
        <v>243</v>
      </c>
      <c r="C196" s="3" t="s">
        <v>114</v>
      </c>
      <c r="D196" s="28">
        <f>11*2</f>
        <v>22</v>
      </c>
      <c r="E196" s="133"/>
      <c r="F196" s="29"/>
      <c r="G196" s="225"/>
    </row>
    <row r="197" spans="1:7" ht="30" customHeight="1" x14ac:dyDescent="0.25">
      <c r="A197" s="99" t="s">
        <v>554</v>
      </c>
      <c r="B197" s="15" t="s">
        <v>245</v>
      </c>
      <c r="C197" s="3" t="s">
        <v>114</v>
      </c>
      <c r="D197" s="28">
        <f>12*2</f>
        <v>24</v>
      </c>
      <c r="E197" s="133"/>
      <c r="F197" s="29"/>
      <c r="G197" s="225"/>
    </row>
    <row r="198" spans="1:7" x14ac:dyDescent="0.25">
      <c r="A198" s="114">
        <v>2.2999999999999998</v>
      </c>
      <c r="B198" s="211" t="s">
        <v>261</v>
      </c>
      <c r="C198" s="211"/>
      <c r="D198" s="211"/>
      <c r="E198" s="211"/>
      <c r="F198" s="211"/>
      <c r="G198" s="225"/>
    </row>
    <row r="199" spans="1:7" x14ac:dyDescent="0.25">
      <c r="A199" s="99" t="s">
        <v>34</v>
      </c>
      <c r="B199" s="205" t="s">
        <v>262</v>
      </c>
      <c r="C199" s="205"/>
      <c r="D199" s="205"/>
      <c r="E199" s="205"/>
      <c r="F199" s="205"/>
      <c r="G199" s="225"/>
    </row>
    <row r="200" spans="1:7" x14ac:dyDescent="0.25">
      <c r="A200" s="99" t="s">
        <v>555</v>
      </c>
      <c r="B200" s="206" t="s">
        <v>21</v>
      </c>
      <c r="C200" s="206"/>
      <c r="D200" s="206"/>
      <c r="E200" s="206"/>
      <c r="F200" s="206"/>
      <c r="G200" s="225"/>
    </row>
    <row r="201" spans="1:7" ht="177" customHeight="1" x14ac:dyDescent="0.25">
      <c r="A201" s="99" t="s">
        <v>556</v>
      </c>
      <c r="B201" s="15" t="s">
        <v>111</v>
      </c>
      <c r="C201" s="3" t="s">
        <v>109</v>
      </c>
      <c r="D201" s="53">
        <f>95*2</f>
        <v>190</v>
      </c>
      <c r="E201" s="129"/>
      <c r="F201" s="26"/>
      <c r="G201" s="225"/>
    </row>
    <row r="202" spans="1:7" ht="55.5" customHeight="1" x14ac:dyDescent="0.25">
      <c r="A202" s="99" t="s">
        <v>557</v>
      </c>
      <c r="B202" s="15" t="s">
        <v>112</v>
      </c>
      <c r="C202" s="3" t="s">
        <v>114</v>
      </c>
      <c r="D202" s="53">
        <f>(7.23)*4</f>
        <v>28.92</v>
      </c>
      <c r="E202" s="129"/>
      <c r="F202" s="26"/>
      <c r="G202" s="225"/>
    </row>
    <row r="203" spans="1:7" x14ac:dyDescent="0.25">
      <c r="A203" s="99" t="s">
        <v>558</v>
      </c>
      <c r="B203" s="206" t="s">
        <v>22</v>
      </c>
      <c r="C203" s="206"/>
      <c r="D203" s="206"/>
      <c r="E203" s="206"/>
      <c r="F203" s="206"/>
      <c r="G203" s="225"/>
    </row>
    <row r="204" spans="1:7" ht="42.75" customHeight="1" x14ac:dyDescent="0.25">
      <c r="A204" s="99" t="s">
        <v>559</v>
      </c>
      <c r="B204" s="15" t="s">
        <v>113</v>
      </c>
      <c r="C204" s="3" t="s">
        <v>114</v>
      </c>
      <c r="D204" s="53">
        <f>12*2</f>
        <v>24</v>
      </c>
      <c r="E204" s="129"/>
      <c r="F204" s="26"/>
      <c r="G204" s="225"/>
    </row>
    <row r="205" spans="1:7" ht="15.75" customHeight="1" x14ac:dyDescent="0.25">
      <c r="A205" s="99" t="s">
        <v>560</v>
      </c>
      <c r="B205" s="206" t="s">
        <v>23</v>
      </c>
      <c r="C205" s="206"/>
      <c r="D205" s="206"/>
      <c r="E205" s="206"/>
      <c r="F205" s="206"/>
      <c r="G205" s="225"/>
    </row>
    <row r="206" spans="1:7" ht="25.5" x14ac:dyDescent="0.25">
      <c r="A206" s="99" t="s">
        <v>561</v>
      </c>
      <c r="B206" s="15" t="s">
        <v>116</v>
      </c>
      <c r="C206" s="3" t="s">
        <v>109</v>
      </c>
      <c r="D206" s="53">
        <f>121.5*2</f>
        <v>243</v>
      </c>
      <c r="E206" s="129"/>
      <c r="F206" s="26"/>
      <c r="G206" s="225"/>
    </row>
    <row r="207" spans="1:7" ht="19.5" customHeight="1" x14ac:dyDescent="0.25">
      <c r="A207" s="99" t="s">
        <v>562</v>
      </c>
      <c r="B207" s="15" t="s">
        <v>117</v>
      </c>
      <c r="C207" s="3" t="s">
        <v>109</v>
      </c>
      <c r="D207" s="53">
        <f>121.5*2</f>
        <v>243</v>
      </c>
      <c r="E207" s="129"/>
      <c r="F207" s="26"/>
      <c r="G207" s="225"/>
    </row>
    <row r="208" spans="1:7" ht="43.5" customHeight="1" x14ac:dyDescent="0.25">
      <c r="A208" s="99" t="s">
        <v>563</v>
      </c>
      <c r="B208" s="15" t="s">
        <v>118</v>
      </c>
      <c r="C208" s="3" t="s">
        <v>109</v>
      </c>
      <c r="D208" s="53">
        <f>80*2</f>
        <v>160</v>
      </c>
      <c r="E208" s="129"/>
      <c r="F208" s="26"/>
      <c r="G208" s="225"/>
    </row>
    <row r="209" spans="1:7" ht="38.25" x14ac:dyDescent="0.25">
      <c r="A209" s="99" t="s">
        <v>564</v>
      </c>
      <c r="B209" s="15" t="s">
        <v>119</v>
      </c>
      <c r="C209" s="3" t="s">
        <v>109</v>
      </c>
      <c r="D209" s="53">
        <f>(28*1.4)*2</f>
        <v>78.399999999999991</v>
      </c>
      <c r="E209" s="129"/>
      <c r="F209" s="26"/>
      <c r="G209" s="225"/>
    </row>
    <row r="210" spans="1:7" ht="45" customHeight="1" x14ac:dyDescent="0.25">
      <c r="A210" s="99" t="s">
        <v>565</v>
      </c>
      <c r="B210" s="15" t="s">
        <v>115</v>
      </c>
      <c r="C210" s="3" t="s">
        <v>109</v>
      </c>
      <c r="D210" s="53">
        <f>44*2</f>
        <v>88</v>
      </c>
      <c r="E210" s="129"/>
      <c r="F210" s="26"/>
      <c r="G210" s="225"/>
    </row>
    <row r="211" spans="1:7" x14ac:dyDescent="0.25">
      <c r="A211" s="99" t="s">
        <v>566</v>
      </c>
      <c r="B211" s="206" t="s">
        <v>24</v>
      </c>
      <c r="C211" s="206"/>
      <c r="D211" s="206"/>
      <c r="E211" s="206"/>
      <c r="F211" s="206"/>
      <c r="G211" s="225"/>
    </row>
    <row r="212" spans="1:7" ht="92.25" customHeight="1" x14ac:dyDescent="0.25">
      <c r="A212" s="99" t="s">
        <v>567</v>
      </c>
      <c r="B212" s="15" t="s">
        <v>120</v>
      </c>
      <c r="C212" s="3" t="s">
        <v>109</v>
      </c>
      <c r="D212" s="53">
        <f>8.77*2</f>
        <v>17.54</v>
      </c>
      <c r="E212" s="129"/>
      <c r="F212" s="26"/>
      <c r="G212" s="225"/>
    </row>
    <row r="213" spans="1:7" x14ac:dyDescent="0.25">
      <c r="A213" s="99" t="s">
        <v>568</v>
      </c>
      <c r="B213" s="206" t="s">
        <v>25</v>
      </c>
      <c r="C213" s="206"/>
      <c r="D213" s="206"/>
      <c r="E213" s="206"/>
      <c r="F213" s="206"/>
      <c r="G213" s="225"/>
    </row>
    <row r="214" spans="1:7" ht="28.5" customHeight="1" x14ac:dyDescent="0.25">
      <c r="A214" s="99" t="s">
        <v>569</v>
      </c>
      <c r="B214" s="15" t="s">
        <v>104</v>
      </c>
      <c r="C214" s="3" t="s">
        <v>109</v>
      </c>
      <c r="D214" s="53">
        <f>95*2</f>
        <v>190</v>
      </c>
      <c r="E214" s="129"/>
      <c r="F214" s="26"/>
      <c r="G214" s="225"/>
    </row>
    <row r="215" spans="1:7" ht="32.25" customHeight="1" x14ac:dyDescent="0.25">
      <c r="A215" s="99" t="s">
        <v>570</v>
      </c>
      <c r="B215" s="15" t="s">
        <v>27</v>
      </c>
      <c r="C215" s="3" t="s">
        <v>114</v>
      </c>
      <c r="D215" s="53">
        <f>43.4*2</f>
        <v>86.8</v>
      </c>
      <c r="E215" s="129"/>
      <c r="F215" s="26"/>
      <c r="G215" s="225"/>
    </row>
    <row r="216" spans="1:7" x14ac:dyDescent="0.25">
      <c r="A216" s="99" t="s">
        <v>571</v>
      </c>
      <c r="B216" s="207" t="s">
        <v>29</v>
      </c>
      <c r="C216" s="207"/>
      <c r="D216" s="207"/>
      <c r="E216" s="207"/>
      <c r="F216" s="207"/>
      <c r="G216" s="225"/>
    </row>
    <row r="217" spans="1:7" ht="57" customHeight="1" x14ac:dyDescent="0.25">
      <c r="A217" s="99" t="s">
        <v>572</v>
      </c>
      <c r="B217" s="15" t="s">
        <v>30</v>
      </c>
      <c r="C217" s="3" t="s">
        <v>54</v>
      </c>
      <c r="D217" s="53">
        <v>4</v>
      </c>
      <c r="E217" s="129"/>
      <c r="F217" s="26"/>
      <c r="G217" s="225"/>
    </row>
    <row r="218" spans="1:7" x14ac:dyDescent="0.25">
      <c r="A218" s="99" t="s">
        <v>573</v>
      </c>
      <c r="B218" s="206" t="s">
        <v>28</v>
      </c>
      <c r="C218" s="206"/>
      <c r="D218" s="206"/>
      <c r="E218" s="206"/>
      <c r="F218" s="206"/>
      <c r="G218" s="225"/>
    </row>
    <row r="219" spans="1:7" ht="69.75" customHeight="1" x14ac:dyDescent="0.25">
      <c r="A219" s="99" t="s">
        <v>574</v>
      </c>
      <c r="B219" s="38" t="s">
        <v>121</v>
      </c>
      <c r="C219" s="39" t="s">
        <v>54</v>
      </c>
      <c r="D219" s="83">
        <f>8*2</f>
        <v>16</v>
      </c>
      <c r="E219" s="132"/>
      <c r="F219" s="40"/>
      <c r="G219" s="225"/>
    </row>
    <row r="220" spans="1:7" ht="69.75" customHeight="1" x14ac:dyDescent="0.25">
      <c r="A220" s="99" t="s">
        <v>575</v>
      </c>
      <c r="B220" s="38" t="s">
        <v>122</v>
      </c>
      <c r="C220" s="39" t="s">
        <v>54</v>
      </c>
      <c r="D220" s="83">
        <f>1*2</f>
        <v>2</v>
      </c>
      <c r="E220" s="132"/>
      <c r="F220" s="40"/>
      <c r="G220" s="225"/>
    </row>
    <row r="221" spans="1:7" ht="82.5" customHeight="1" x14ac:dyDescent="0.25">
      <c r="A221" s="99" t="s">
        <v>576</v>
      </c>
      <c r="B221" s="15" t="s">
        <v>123</v>
      </c>
      <c r="C221" s="3" t="s">
        <v>54</v>
      </c>
      <c r="D221" s="53">
        <f>1*2</f>
        <v>2</v>
      </c>
      <c r="E221" s="129"/>
      <c r="F221" s="26"/>
      <c r="G221" s="225"/>
    </row>
    <row r="222" spans="1:7" ht="70.5" customHeight="1" x14ac:dyDescent="0.25">
      <c r="A222" s="99" t="s">
        <v>577</v>
      </c>
      <c r="B222" s="15" t="s">
        <v>185</v>
      </c>
      <c r="C222" s="3" t="s">
        <v>54</v>
      </c>
      <c r="D222" s="53">
        <v>6</v>
      </c>
      <c r="E222" s="129"/>
      <c r="F222" s="26"/>
      <c r="G222" s="225"/>
    </row>
    <row r="223" spans="1:7" ht="69.75" customHeight="1" x14ac:dyDescent="0.25">
      <c r="A223" s="99" t="s">
        <v>578</v>
      </c>
      <c r="B223" s="15" t="s">
        <v>187</v>
      </c>
      <c r="C223" s="3" t="s">
        <v>54</v>
      </c>
      <c r="D223" s="53">
        <f>4*2</f>
        <v>8</v>
      </c>
      <c r="E223" s="129"/>
      <c r="F223" s="26"/>
      <c r="G223" s="225"/>
    </row>
    <row r="224" spans="1:7" ht="51" x14ac:dyDescent="0.25">
      <c r="A224" s="99" t="s">
        <v>579</v>
      </c>
      <c r="B224" s="15" t="s">
        <v>125</v>
      </c>
      <c r="C224" s="3" t="s">
        <v>54</v>
      </c>
      <c r="D224" s="53">
        <f>3*2</f>
        <v>6</v>
      </c>
      <c r="E224" s="129"/>
      <c r="F224" s="26"/>
      <c r="G224" s="225"/>
    </row>
    <row r="225" spans="1:7" ht="51" x14ac:dyDescent="0.25">
      <c r="A225" s="99" t="s">
        <v>580</v>
      </c>
      <c r="B225" s="15" t="s">
        <v>126</v>
      </c>
      <c r="C225" s="3" t="s">
        <v>54</v>
      </c>
      <c r="D225" s="53">
        <v>1</v>
      </c>
      <c r="E225" s="129"/>
      <c r="F225" s="26"/>
      <c r="G225" s="225"/>
    </row>
    <row r="226" spans="1:7" x14ac:dyDescent="0.25">
      <c r="A226" s="99" t="s">
        <v>581</v>
      </c>
      <c r="B226" s="206" t="s">
        <v>31</v>
      </c>
      <c r="C226" s="206"/>
      <c r="D226" s="206"/>
      <c r="E226" s="206"/>
      <c r="F226" s="206"/>
      <c r="G226" s="225"/>
    </row>
    <row r="227" spans="1:7" x14ac:dyDescent="0.25">
      <c r="A227" s="99" t="s">
        <v>582</v>
      </c>
      <c r="B227" s="15" t="s">
        <v>191</v>
      </c>
      <c r="C227" s="3" t="s">
        <v>109</v>
      </c>
      <c r="D227" s="53">
        <f>48.5*2</f>
        <v>97</v>
      </c>
      <c r="E227" s="129"/>
      <c r="F227" s="26"/>
      <c r="G227" s="225"/>
    </row>
    <row r="228" spans="1:7" x14ac:dyDescent="0.25">
      <c r="A228" s="99" t="s">
        <v>583</v>
      </c>
      <c r="B228" s="15" t="s">
        <v>193</v>
      </c>
      <c r="C228" s="3" t="s">
        <v>114</v>
      </c>
      <c r="D228" s="53">
        <f>48.5*2</f>
        <v>97</v>
      </c>
      <c r="E228" s="129"/>
      <c r="F228" s="26"/>
      <c r="G228" s="225"/>
    </row>
    <row r="229" spans="1:7" x14ac:dyDescent="0.25">
      <c r="A229" s="99" t="s">
        <v>584</v>
      </c>
      <c r="B229" s="15" t="s">
        <v>195</v>
      </c>
      <c r="C229" s="3" t="s">
        <v>109</v>
      </c>
      <c r="D229" s="53">
        <f>8.77*2</f>
        <v>17.54</v>
      </c>
      <c r="E229" s="129"/>
      <c r="F229" s="26"/>
      <c r="G229" s="225"/>
    </row>
    <row r="230" spans="1:7" ht="25.5" x14ac:dyDescent="0.25">
      <c r="A230" s="99" t="s">
        <v>585</v>
      </c>
      <c r="B230" s="15" t="s">
        <v>197</v>
      </c>
      <c r="C230" s="3" t="s">
        <v>54</v>
      </c>
      <c r="D230" s="53">
        <v>4</v>
      </c>
      <c r="E230" s="129"/>
      <c r="F230" s="26"/>
      <c r="G230" s="225"/>
    </row>
    <row r="231" spans="1:7" x14ac:dyDescent="0.25">
      <c r="A231" s="99" t="s">
        <v>586</v>
      </c>
      <c r="B231" s="206" t="s">
        <v>199</v>
      </c>
      <c r="C231" s="206"/>
      <c r="D231" s="206"/>
      <c r="E231" s="206"/>
      <c r="F231" s="206"/>
      <c r="G231" s="225"/>
    </row>
    <row r="232" spans="1:7" ht="25.5" x14ac:dyDescent="0.25">
      <c r="A232" s="99" t="s">
        <v>587</v>
      </c>
      <c r="B232" s="15" t="s">
        <v>201</v>
      </c>
      <c r="C232" s="3" t="s">
        <v>54</v>
      </c>
      <c r="D232" s="53">
        <f>1*2</f>
        <v>2</v>
      </c>
      <c r="E232" s="129"/>
      <c r="F232" s="26"/>
      <c r="G232" s="225"/>
    </row>
    <row r="233" spans="1:7" x14ac:dyDescent="0.25">
      <c r="A233" s="99" t="s">
        <v>588</v>
      </c>
      <c r="B233" s="181" t="s">
        <v>263</v>
      </c>
      <c r="C233" s="181"/>
      <c r="D233" s="181"/>
      <c r="E233" s="181"/>
      <c r="F233" s="181"/>
      <c r="G233" s="225"/>
    </row>
    <row r="234" spans="1:7" x14ac:dyDescent="0.25">
      <c r="A234" s="99" t="s">
        <v>589</v>
      </c>
      <c r="B234" s="206" t="s">
        <v>36</v>
      </c>
      <c r="C234" s="206"/>
      <c r="D234" s="206"/>
      <c r="E234" s="206"/>
      <c r="F234" s="206"/>
      <c r="G234" s="225"/>
    </row>
    <row r="235" spans="1:7" x14ac:dyDescent="0.25">
      <c r="A235" s="99" t="s">
        <v>590</v>
      </c>
      <c r="B235" s="24" t="s">
        <v>37</v>
      </c>
      <c r="C235" s="25" t="s">
        <v>109</v>
      </c>
      <c r="D235" s="53">
        <f>1*2</f>
        <v>2</v>
      </c>
      <c r="E235" s="129"/>
      <c r="F235" s="26"/>
      <c r="G235" s="225"/>
    </row>
    <row r="236" spans="1:7" x14ac:dyDescent="0.25">
      <c r="A236" s="99" t="s">
        <v>591</v>
      </c>
      <c r="B236" s="207" t="s">
        <v>38</v>
      </c>
      <c r="C236" s="207"/>
      <c r="D236" s="207"/>
      <c r="E236" s="207"/>
      <c r="F236" s="207"/>
      <c r="G236" s="225"/>
    </row>
    <row r="237" spans="1:7" x14ac:dyDescent="0.25">
      <c r="A237" s="99" t="s">
        <v>592</v>
      </c>
      <c r="B237" s="24" t="s">
        <v>153</v>
      </c>
      <c r="C237" s="25" t="s">
        <v>131</v>
      </c>
      <c r="D237" s="28">
        <v>2</v>
      </c>
      <c r="E237" s="130"/>
      <c r="F237" s="26"/>
      <c r="G237" s="225"/>
    </row>
    <row r="238" spans="1:7" x14ac:dyDescent="0.25">
      <c r="A238" s="99" t="s">
        <v>593</v>
      </c>
      <c r="B238" s="24" t="s">
        <v>155</v>
      </c>
      <c r="C238" s="25" t="s">
        <v>131</v>
      </c>
      <c r="D238" s="28">
        <v>0.5</v>
      </c>
      <c r="E238" s="130"/>
      <c r="F238" s="26"/>
      <c r="G238" s="225"/>
    </row>
    <row r="239" spans="1:7" x14ac:dyDescent="0.25">
      <c r="A239" s="99" t="s">
        <v>594</v>
      </c>
      <c r="B239" s="207" t="s">
        <v>157</v>
      </c>
      <c r="C239" s="207"/>
      <c r="D239" s="207"/>
      <c r="E239" s="207"/>
      <c r="F239" s="207"/>
      <c r="G239" s="225"/>
    </row>
    <row r="240" spans="1:7" ht="30.75" customHeight="1" x14ac:dyDescent="0.25">
      <c r="A240" s="99" t="s">
        <v>595</v>
      </c>
      <c r="B240" s="24" t="s">
        <v>159</v>
      </c>
      <c r="C240" s="25" t="s">
        <v>131</v>
      </c>
      <c r="D240" s="28">
        <f>(12)*0.45*0.25</f>
        <v>1.35</v>
      </c>
      <c r="E240" s="130"/>
      <c r="F240" s="29"/>
      <c r="G240" s="225"/>
    </row>
    <row r="241" spans="1:7" ht="31.5" customHeight="1" x14ac:dyDescent="0.25">
      <c r="A241" s="99" t="s">
        <v>596</v>
      </c>
      <c r="B241" s="84" t="s">
        <v>161</v>
      </c>
      <c r="C241" s="31" t="s">
        <v>109</v>
      </c>
      <c r="D241" s="32">
        <f>2.1*2</f>
        <v>4.2</v>
      </c>
      <c r="E241" s="131"/>
      <c r="F241" s="33"/>
      <c r="G241" s="225"/>
    </row>
    <row r="242" spans="1:7" x14ac:dyDescent="0.25">
      <c r="A242" s="99" t="s">
        <v>597</v>
      </c>
      <c r="B242" s="15" t="s">
        <v>257</v>
      </c>
      <c r="C242" s="3" t="s">
        <v>131</v>
      </c>
      <c r="D242" s="32">
        <v>0.5</v>
      </c>
      <c r="E242" s="131"/>
      <c r="F242" s="33"/>
      <c r="G242" s="225"/>
    </row>
    <row r="243" spans="1:7" x14ac:dyDescent="0.25">
      <c r="A243" s="99" t="s">
        <v>598</v>
      </c>
      <c r="B243" s="179" t="s">
        <v>45</v>
      </c>
      <c r="C243" s="179"/>
      <c r="D243" s="179"/>
      <c r="E243" s="179"/>
      <c r="F243" s="179"/>
      <c r="G243" s="225"/>
    </row>
    <row r="244" spans="1:7" ht="174.75" customHeight="1" x14ac:dyDescent="0.25">
      <c r="A244" s="99" t="s">
        <v>599</v>
      </c>
      <c r="B244" s="15" t="s">
        <v>111</v>
      </c>
      <c r="C244" s="3" t="s">
        <v>109</v>
      </c>
      <c r="D244" s="28">
        <f>(9.1*2)+10.6</f>
        <v>28.799999999999997</v>
      </c>
      <c r="E244" s="129"/>
      <c r="F244" s="29"/>
      <c r="G244" s="225"/>
    </row>
    <row r="245" spans="1:7" ht="57" customHeight="1" x14ac:dyDescent="0.25">
      <c r="A245" s="99" t="s">
        <v>600</v>
      </c>
      <c r="B245" s="15" t="s">
        <v>112</v>
      </c>
      <c r="C245" s="3" t="s">
        <v>114</v>
      </c>
      <c r="D245" s="28">
        <f>(1.08*2)+2.32</f>
        <v>4.4800000000000004</v>
      </c>
      <c r="E245" s="129"/>
      <c r="F245" s="29"/>
      <c r="G245" s="225"/>
    </row>
    <row r="246" spans="1:7" x14ac:dyDescent="0.25">
      <c r="A246" s="99" t="s">
        <v>601</v>
      </c>
      <c r="B246" s="179" t="s">
        <v>22</v>
      </c>
      <c r="C246" s="179"/>
      <c r="D246" s="179"/>
      <c r="E246" s="179"/>
      <c r="F246" s="179"/>
      <c r="G246" s="225"/>
    </row>
    <row r="247" spans="1:7" ht="44.25" customHeight="1" x14ac:dyDescent="0.25">
      <c r="A247" s="99" t="s">
        <v>602</v>
      </c>
      <c r="B247" s="15" t="s">
        <v>113</v>
      </c>
      <c r="C247" s="3" t="s">
        <v>114</v>
      </c>
      <c r="D247" s="28">
        <v>2.8</v>
      </c>
      <c r="E247" s="129"/>
      <c r="F247" s="29"/>
      <c r="G247" s="225"/>
    </row>
    <row r="248" spans="1:7" x14ac:dyDescent="0.25">
      <c r="A248" s="99" t="s">
        <v>603</v>
      </c>
      <c r="B248" s="179" t="s">
        <v>23</v>
      </c>
      <c r="C248" s="179"/>
      <c r="D248" s="179"/>
      <c r="E248" s="179"/>
      <c r="F248" s="179"/>
      <c r="G248" s="225"/>
    </row>
    <row r="249" spans="1:7" ht="27.75" customHeight="1" x14ac:dyDescent="0.25">
      <c r="A249" s="99" t="s">
        <v>604</v>
      </c>
      <c r="B249" s="15" t="s">
        <v>116</v>
      </c>
      <c r="C249" s="3" t="s">
        <v>109</v>
      </c>
      <c r="D249" s="28">
        <f>((12.4*2.8)*2)+2.8</f>
        <v>72.239999999999995</v>
      </c>
      <c r="E249" s="129"/>
      <c r="F249" s="29"/>
      <c r="G249" s="225"/>
    </row>
    <row r="250" spans="1:7" x14ac:dyDescent="0.25">
      <c r="A250" s="99" t="s">
        <v>605</v>
      </c>
      <c r="B250" s="38" t="s">
        <v>117</v>
      </c>
      <c r="C250" s="3" t="s">
        <v>109</v>
      </c>
      <c r="D250" s="28">
        <f>((12.4*2.8)*2)+2.8</f>
        <v>72.239999999999995</v>
      </c>
      <c r="E250" s="129"/>
      <c r="F250" s="29"/>
      <c r="G250" s="225"/>
    </row>
    <row r="251" spans="1:7" ht="40.5" customHeight="1" x14ac:dyDescent="0.25">
      <c r="A251" s="99" t="s">
        <v>606</v>
      </c>
      <c r="B251" s="15" t="s">
        <v>118</v>
      </c>
      <c r="C251" s="3" t="s">
        <v>109</v>
      </c>
      <c r="D251" s="28">
        <v>85</v>
      </c>
      <c r="E251" s="129"/>
      <c r="F251" s="29"/>
      <c r="G251" s="225"/>
    </row>
    <row r="252" spans="1:7" ht="42" customHeight="1" x14ac:dyDescent="0.25">
      <c r="A252" s="99" t="s">
        <v>607</v>
      </c>
      <c r="B252" s="15" t="s">
        <v>115</v>
      </c>
      <c r="C252" s="3" t="s">
        <v>109</v>
      </c>
      <c r="D252" s="28">
        <v>14.5</v>
      </c>
      <c r="E252" s="129"/>
      <c r="F252" s="29"/>
      <c r="G252" s="225"/>
    </row>
    <row r="253" spans="1:7" ht="53.25" customHeight="1" x14ac:dyDescent="0.25">
      <c r="A253" s="99" t="s">
        <v>608</v>
      </c>
      <c r="B253" s="15" t="s">
        <v>214</v>
      </c>
      <c r="C253" s="3" t="s">
        <v>109</v>
      </c>
      <c r="D253" s="28">
        <f>(22.1+7.06)*1.6</f>
        <v>46.656000000000006</v>
      </c>
      <c r="E253" s="129"/>
      <c r="F253" s="29"/>
      <c r="G253" s="225"/>
    </row>
    <row r="254" spans="1:7" x14ac:dyDescent="0.25">
      <c r="A254" s="99" t="s">
        <v>609</v>
      </c>
      <c r="B254" s="179" t="s">
        <v>216</v>
      </c>
      <c r="C254" s="179"/>
      <c r="D254" s="179"/>
      <c r="E254" s="179"/>
      <c r="F254" s="179"/>
      <c r="G254" s="225"/>
    </row>
    <row r="255" spans="1:7" ht="96" customHeight="1" x14ac:dyDescent="0.25">
      <c r="A255" s="99" t="s">
        <v>610</v>
      </c>
      <c r="B255" s="15" t="s">
        <v>120</v>
      </c>
      <c r="C255" s="3" t="s">
        <v>109</v>
      </c>
      <c r="D255" s="53">
        <v>1.2</v>
      </c>
      <c r="E255" s="129"/>
      <c r="F255" s="29"/>
      <c r="G255" s="225"/>
    </row>
    <row r="256" spans="1:7" x14ac:dyDescent="0.25">
      <c r="A256" s="99" t="s">
        <v>611</v>
      </c>
      <c r="B256" s="183" t="s">
        <v>219</v>
      </c>
      <c r="C256" s="183"/>
      <c r="D256" s="183"/>
      <c r="E256" s="183"/>
      <c r="F256" s="183"/>
      <c r="G256" s="225"/>
    </row>
    <row r="257" spans="1:7" ht="57.75" customHeight="1" x14ac:dyDescent="0.25">
      <c r="A257" s="99" t="s">
        <v>612</v>
      </c>
      <c r="B257" s="15" t="s">
        <v>30</v>
      </c>
      <c r="C257" s="3" t="s">
        <v>54</v>
      </c>
      <c r="D257" s="53">
        <v>2</v>
      </c>
      <c r="E257" s="129"/>
      <c r="F257" s="26"/>
      <c r="G257" s="225"/>
    </row>
    <row r="258" spans="1:7" ht="44.25" customHeight="1" x14ac:dyDescent="0.25">
      <c r="A258" s="3" t="s">
        <v>310</v>
      </c>
      <c r="B258" s="52" t="s">
        <v>267</v>
      </c>
      <c r="C258" s="3" t="s">
        <v>54</v>
      </c>
      <c r="D258" s="36">
        <v>1</v>
      </c>
      <c r="E258" s="26"/>
      <c r="F258" s="26"/>
      <c r="G258" s="225"/>
    </row>
    <row r="259" spans="1:7" x14ac:dyDescent="0.25">
      <c r="A259" s="99" t="s">
        <v>613</v>
      </c>
      <c r="B259" s="179" t="s">
        <v>25</v>
      </c>
      <c r="C259" s="179"/>
      <c r="D259" s="179"/>
      <c r="E259" s="179"/>
      <c r="F259" s="179"/>
      <c r="G259" s="225"/>
    </row>
    <row r="260" spans="1:7" ht="33" customHeight="1" x14ac:dyDescent="0.25">
      <c r="A260" s="99" t="s">
        <v>614</v>
      </c>
      <c r="B260" s="15" t="s">
        <v>26</v>
      </c>
      <c r="C260" s="3" t="s">
        <v>109</v>
      </c>
      <c r="D260" s="28">
        <v>30.6</v>
      </c>
      <c r="E260" s="129"/>
      <c r="F260" s="29"/>
      <c r="G260" s="225"/>
    </row>
    <row r="261" spans="1:7" ht="21.75" customHeight="1" x14ac:dyDescent="0.25">
      <c r="A261" s="99" t="s">
        <v>615</v>
      </c>
      <c r="B261" s="15" t="s">
        <v>46</v>
      </c>
      <c r="C261" s="3" t="s">
        <v>114</v>
      </c>
      <c r="D261" s="28">
        <v>30</v>
      </c>
      <c r="E261" s="129"/>
      <c r="F261" s="29"/>
      <c r="G261" s="225"/>
    </row>
    <row r="262" spans="1:7" x14ac:dyDescent="0.25">
      <c r="A262" s="99" t="s">
        <v>616</v>
      </c>
      <c r="B262" s="179" t="s">
        <v>28</v>
      </c>
      <c r="C262" s="179"/>
      <c r="D262" s="179"/>
      <c r="E262" s="179"/>
      <c r="F262" s="179"/>
      <c r="G262" s="225"/>
    </row>
    <row r="263" spans="1:7" ht="85.5" customHeight="1" x14ac:dyDescent="0.25">
      <c r="A263" s="99" t="s">
        <v>617</v>
      </c>
      <c r="B263" s="15" t="s">
        <v>123</v>
      </c>
      <c r="C263" s="3" t="s">
        <v>54</v>
      </c>
      <c r="D263" s="53">
        <v>3</v>
      </c>
      <c r="E263" s="129"/>
      <c r="F263" s="29"/>
      <c r="G263" s="225"/>
    </row>
    <row r="264" spans="1:7" ht="56.25" customHeight="1" x14ac:dyDescent="0.25">
      <c r="A264" s="99" t="s">
        <v>618</v>
      </c>
      <c r="B264" s="15" t="s">
        <v>228</v>
      </c>
      <c r="C264" s="3" t="s">
        <v>54</v>
      </c>
      <c r="D264" s="28">
        <v>3</v>
      </c>
      <c r="E264" s="129"/>
      <c r="F264" s="29"/>
      <c r="G264" s="225"/>
    </row>
    <row r="265" spans="1:7" x14ac:dyDescent="0.25">
      <c r="A265" s="99" t="s">
        <v>619</v>
      </c>
      <c r="B265" s="179" t="s">
        <v>250</v>
      </c>
      <c r="C265" s="179"/>
      <c r="D265" s="179"/>
      <c r="E265" s="179"/>
      <c r="F265" s="179"/>
      <c r="G265" s="225"/>
    </row>
    <row r="266" spans="1:7" ht="44.25" customHeight="1" x14ac:dyDescent="0.25">
      <c r="A266" s="39" t="s">
        <v>538</v>
      </c>
      <c r="B266" s="52" t="s">
        <v>925</v>
      </c>
      <c r="C266" s="3" t="s">
        <v>54</v>
      </c>
      <c r="D266" s="28">
        <v>1</v>
      </c>
      <c r="E266" s="29"/>
      <c r="F266" s="29"/>
      <c r="G266" s="225"/>
    </row>
    <row r="267" spans="1:7" ht="31.5" customHeight="1" x14ac:dyDescent="0.25">
      <c r="A267" s="39" t="s">
        <v>540</v>
      </c>
      <c r="B267" s="52" t="s">
        <v>279</v>
      </c>
      <c r="C267" s="3" t="s">
        <v>54</v>
      </c>
      <c r="D267" s="28">
        <v>1</v>
      </c>
      <c r="E267" s="29"/>
      <c r="F267" s="29"/>
      <c r="G267" s="225"/>
    </row>
    <row r="268" spans="1:7" ht="44.25" customHeight="1" x14ac:dyDescent="0.25">
      <c r="A268" s="99" t="s">
        <v>620</v>
      </c>
      <c r="B268" s="15" t="s">
        <v>232</v>
      </c>
      <c r="C268" s="3" t="s">
        <v>54</v>
      </c>
      <c r="D268" s="28">
        <v>2</v>
      </c>
      <c r="E268" s="130"/>
      <c r="F268" s="29"/>
      <c r="G268" s="225"/>
    </row>
    <row r="269" spans="1:7" ht="32.25" customHeight="1" x14ac:dyDescent="0.25">
      <c r="A269" s="99" t="s">
        <v>621</v>
      </c>
      <c r="B269" s="15" t="s">
        <v>235</v>
      </c>
      <c r="C269" s="3" t="s">
        <v>54</v>
      </c>
      <c r="D269" s="28">
        <v>2</v>
      </c>
      <c r="E269" s="130"/>
      <c r="F269" s="29"/>
      <c r="G269" s="225"/>
    </row>
    <row r="270" spans="1:7" x14ac:dyDescent="0.25">
      <c r="A270" s="99" t="s">
        <v>622</v>
      </c>
      <c r="B270" s="47" t="s">
        <v>50</v>
      </c>
      <c r="C270" s="3" t="s">
        <v>61</v>
      </c>
      <c r="D270" s="28">
        <v>2</v>
      </c>
      <c r="E270" s="46"/>
      <c r="F270" s="46"/>
      <c r="G270" s="225"/>
    </row>
    <row r="271" spans="1:7" x14ac:dyDescent="0.25">
      <c r="A271" s="99" t="s">
        <v>623</v>
      </c>
      <c r="B271" s="48" t="s">
        <v>51</v>
      </c>
      <c r="C271" s="49" t="s">
        <v>16</v>
      </c>
      <c r="D271" s="28">
        <v>2</v>
      </c>
      <c r="E271" s="46"/>
      <c r="F271" s="46"/>
      <c r="G271" s="225"/>
    </row>
    <row r="272" spans="1:7" x14ac:dyDescent="0.25">
      <c r="A272" s="99" t="s">
        <v>624</v>
      </c>
      <c r="B272" s="48" t="s">
        <v>251</v>
      </c>
      <c r="C272" s="49" t="s">
        <v>16</v>
      </c>
      <c r="D272" s="28">
        <v>2</v>
      </c>
      <c r="E272" s="46"/>
      <c r="F272" s="46"/>
      <c r="G272" s="225"/>
    </row>
    <row r="273" spans="1:7" x14ac:dyDescent="0.25">
      <c r="A273" s="99" t="s">
        <v>625</v>
      </c>
      <c r="B273" s="15" t="s">
        <v>52</v>
      </c>
      <c r="C273" s="3" t="s">
        <v>54</v>
      </c>
      <c r="D273" s="28">
        <v>2</v>
      </c>
      <c r="E273" s="130"/>
      <c r="F273" s="29"/>
      <c r="G273" s="225"/>
    </row>
    <row r="274" spans="1:7" x14ac:dyDescent="0.25">
      <c r="A274" s="99" t="s">
        <v>626</v>
      </c>
      <c r="B274" s="15" t="s">
        <v>238</v>
      </c>
      <c r="C274" s="3" t="s">
        <v>54</v>
      </c>
      <c r="D274" s="28">
        <v>3</v>
      </c>
      <c r="E274" s="130"/>
      <c r="F274" s="29"/>
      <c r="G274" s="225"/>
    </row>
    <row r="275" spans="1:7" x14ac:dyDescent="0.25">
      <c r="A275" s="99" t="s">
        <v>627</v>
      </c>
      <c r="B275" s="15" t="s">
        <v>240</v>
      </c>
      <c r="C275" s="3" t="s">
        <v>54</v>
      </c>
      <c r="D275" s="28">
        <v>3</v>
      </c>
      <c r="E275" s="130"/>
      <c r="F275" s="29"/>
      <c r="G275" s="225"/>
    </row>
    <row r="276" spans="1:7" x14ac:dyDescent="0.25">
      <c r="A276" s="99" t="s">
        <v>628</v>
      </c>
      <c r="B276" s="179" t="s">
        <v>53</v>
      </c>
      <c r="C276" s="179"/>
      <c r="D276" s="179"/>
      <c r="E276" s="179"/>
      <c r="F276" s="179"/>
      <c r="G276" s="225"/>
    </row>
    <row r="277" spans="1:7" ht="29.25" customHeight="1" x14ac:dyDescent="0.25">
      <c r="A277" s="99" t="s">
        <v>629</v>
      </c>
      <c r="B277" s="15" t="s">
        <v>243</v>
      </c>
      <c r="C277" s="3" t="s">
        <v>114</v>
      </c>
      <c r="D277" s="28">
        <v>11</v>
      </c>
      <c r="E277" s="133"/>
      <c r="F277" s="29"/>
      <c r="G277" s="225"/>
    </row>
    <row r="278" spans="1:7" ht="32.25" customHeight="1" x14ac:dyDescent="0.25">
      <c r="A278" s="99" t="s">
        <v>630</v>
      </c>
      <c r="B278" s="15" t="s">
        <v>245</v>
      </c>
      <c r="C278" s="3" t="s">
        <v>114</v>
      </c>
      <c r="D278" s="28">
        <v>12</v>
      </c>
      <c r="E278" s="133"/>
      <c r="F278" s="29"/>
      <c r="G278" s="225"/>
    </row>
    <row r="279" spans="1:7" ht="15.75" customHeight="1" x14ac:dyDescent="0.25">
      <c r="A279" s="39" t="s">
        <v>548</v>
      </c>
      <c r="B279" s="183" t="s">
        <v>926</v>
      </c>
      <c r="C279" s="183"/>
      <c r="D279" s="183"/>
      <c r="E279" s="183"/>
      <c r="F279" s="183"/>
      <c r="G279" s="225"/>
    </row>
    <row r="280" spans="1:7" ht="28.5" customHeight="1" x14ac:dyDescent="0.25">
      <c r="A280" s="39" t="s">
        <v>549</v>
      </c>
      <c r="B280" s="52" t="s">
        <v>197</v>
      </c>
      <c r="C280" s="3" t="s">
        <v>54</v>
      </c>
      <c r="D280" s="36">
        <v>8</v>
      </c>
      <c r="E280" s="26"/>
      <c r="F280" s="29"/>
      <c r="G280" s="225"/>
    </row>
    <row r="281" spans="1:7" ht="18" customHeight="1" x14ac:dyDescent="0.25">
      <c r="A281" s="39" t="s">
        <v>550</v>
      </c>
      <c r="B281" s="52" t="s">
        <v>927</v>
      </c>
      <c r="C281" s="3" t="s">
        <v>54</v>
      </c>
      <c r="D281" s="28">
        <v>4</v>
      </c>
      <c r="E281" s="45"/>
      <c r="F281" s="29"/>
      <c r="G281" s="225"/>
    </row>
    <row r="282" spans="1:7" ht="15" customHeight="1" x14ac:dyDescent="0.25">
      <c r="A282" s="99" t="s">
        <v>631</v>
      </c>
      <c r="B282" s="204" t="s">
        <v>928</v>
      </c>
      <c r="C282" s="204"/>
      <c r="D282" s="204"/>
      <c r="E282" s="204"/>
      <c r="F282" s="204"/>
      <c r="G282" s="225"/>
    </row>
    <row r="283" spans="1:7" x14ac:dyDescent="0.25">
      <c r="A283" s="99" t="s">
        <v>632</v>
      </c>
      <c r="B283" s="179" t="s">
        <v>59</v>
      </c>
      <c r="C283" s="179"/>
      <c r="D283" s="179"/>
      <c r="E283" s="179"/>
      <c r="F283" s="179"/>
      <c r="G283" s="225"/>
    </row>
    <row r="284" spans="1:7" ht="122.25" customHeight="1" x14ac:dyDescent="0.25">
      <c r="A284" s="99" t="s">
        <v>633</v>
      </c>
      <c r="B284" s="52" t="s">
        <v>265</v>
      </c>
      <c r="C284" s="3" t="s">
        <v>109</v>
      </c>
      <c r="D284" s="53">
        <v>48.65</v>
      </c>
      <c r="E284" s="129"/>
      <c r="F284" s="26"/>
      <c r="G284" s="225"/>
    </row>
    <row r="285" spans="1:7" ht="55.5" customHeight="1" x14ac:dyDescent="0.25">
      <c r="A285" s="99" t="s">
        <v>634</v>
      </c>
      <c r="B285" s="52" t="s">
        <v>112</v>
      </c>
      <c r="C285" s="3" t="s">
        <v>114</v>
      </c>
      <c r="D285" s="53">
        <v>8</v>
      </c>
      <c r="E285" s="129"/>
      <c r="F285" s="26"/>
      <c r="G285" s="225"/>
    </row>
    <row r="286" spans="1:7" x14ac:dyDescent="0.25">
      <c r="A286" s="99" t="s">
        <v>635</v>
      </c>
      <c r="B286" s="179" t="s">
        <v>22</v>
      </c>
      <c r="C286" s="179"/>
      <c r="D286" s="179"/>
      <c r="E286" s="179"/>
      <c r="F286" s="179"/>
      <c r="G286" s="225"/>
    </row>
    <row r="287" spans="1:7" ht="41.25" customHeight="1" x14ac:dyDescent="0.25">
      <c r="A287" s="99" t="s">
        <v>636</v>
      </c>
      <c r="B287" s="52" t="s">
        <v>113</v>
      </c>
      <c r="C287" s="3" t="s">
        <v>114</v>
      </c>
      <c r="D287" s="53">
        <v>6</v>
      </c>
      <c r="E287" s="129"/>
      <c r="F287" s="26"/>
      <c r="G287" s="225"/>
    </row>
    <row r="288" spans="1:7" x14ac:dyDescent="0.25">
      <c r="A288" s="99" t="s">
        <v>637</v>
      </c>
      <c r="B288" s="179" t="s">
        <v>23</v>
      </c>
      <c r="C288" s="179"/>
      <c r="D288" s="179"/>
      <c r="E288" s="179"/>
      <c r="F288" s="179"/>
      <c r="G288" s="225"/>
    </row>
    <row r="289" spans="1:7" ht="27" customHeight="1" x14ac:dyDescent="0.25">
      <c r="A289" s="99" t="s">
        <v>638</v>
      </c>
      <c r="B289" s="52" t="s">
        <v>116</v>
      </c>
      <c r="C289" s="3" t="s">
        <v>109</v>
      </c>
      <c r="D289" s="53">
        <f>(12.4+18.5)*2.9</f>
        <v>89.61</v>
      </c>
      <c r="E289" s="129"/>
      <c r="F289" s="26"/>
      <c r="G289" s="225"/>
    </row>
    <row r="290" spans="1:7" x14ac:dyDescent="0.25">
      <c r="A290" s="99" t="s">
        <v>639</v>
      </c>
      <c r="B290" s="52" t="s">
        <v>117</v>
      </c>
      <c r="C290" s="3" t="s">
        <v>109</v>
      </c>
      <c r="D290" s="53">
        <f>(12.4+18.5)*2.9</f>
        <v>89.61</v>
      </c>
      <c r="E290" s="129"/>
      <c r="F290" s="26"/>
      <c r="G290" s="225"/>
    </row>
    <row r="291" spans="1:7" ht="42.75" customHeight="1" x14ac:dyDescent="0.25">
      <c r="A291" s="99" t="s">
        <v>640</v>
      </c>
      <c r="B291" s="52" t="s">
        <v>118</v>
      </c>
      <c r="C291" s="3" t="s">
        <v>109</v>
      </c>
      <c r="D291" s="53">
        <f>18.5*2.9</f>
        <v>53.65</v>
      </c>
      <c r="E291" s="129"/>
      <c r="F291" s="26"/>
      <c r="G291" s="225"/>
    </row>
    <row r="292" spans="1:7" ht="42" customHeight="1" x14ac:dyDescent="0.25">
      <c r="A292" s="99" t="s">
        <v>641</v>
      </c>
      <c r="B292" s="52" t="s">
        <v>119</v>
      </c>
      <c r="C292" s="3" t="s">
        <v>109</v>
      </c>
      <c r="D292" s="53">
        <f>18.5*1.4</f>
        <v>25.9</v>
      </c>
      <c r="E292" s="129"/>
      <c r="F292" s="26"/>
      <c r="G292" s="225"/>
    </row>
    <row r="293" spans="1:7" ht="42" customHeight="1" x14ac:dyDescent="0.25">
      <c r="A293" s="99" t="s">
        <v>642</v>
      </c>
      <c r="B293" s="52" t="s">
        <v>115</v>
      </c>
      <c r="C293" s="3" t="s">
        <v>109</v>
      </c>
      <c r="D293" s="53">
        <f>12.5*2.9</f>
        <v>36.25</v>
      </c>
      <c r="E293" s="129"/>
      <c r="F293" s="26"/>
      <c r="G293" s="225"/>
    </row>
    <row r="294" spans="1:7" x14ac:dyDescent="0.25">
      <c r="A294" s="99" t="s">
        <v>643</v>
      </c>
      <c r="B294" s="179" t="s">
        <v>24</v>
      </c>
      <c r="C294" s="179"/>
      <c r="D294" s="179"/>
      <c r="E294" s="179"/>
      <c r="F294" s="179"/>
      <c r="G294" s="225"/>
    </row>
    <row r="295" spans="1:7" ht="96" customHeight="1" x14ac:dyDescent="0.25">
      <c r="A295" s="99" t="s">
        <v>644</v>
      </c>
      <c r="B295" s="52" t="s">
        <v>120</v>
      </c>
      <c r="C295" s="3" t="s">
        <v>109</v>
      </c>
      <c r="D295" s="53">
        <v>1</v>
      </c>
      <c r="E295" s="129"/>
      <c r="F295" s="29"/>
      <c r="G295" s="225"/>
    </row>
    <row r="296" spans="1:7" x14ac:dyDescent="0.25">
      <c r="A296" s="99" t="s">
        <v>645</v>
      </c>
      <c r="B296" s="180" t="s">
        <v>266</v>
      </c>
      <c r="C296" s="180"/>
      <c r="D296" s="180"/>
      <c r="E296" s="180"/>
      <c r="F296" s="180"/>
      <c r="G296" s="225"/>
    </row>
    <row r="297" spans="1:7" ht="38.25" x14ac:dyDescent="0.25">
      <c r="A297" s="99" t="s">
        <v>646</v>
      </c>
      <c r="B297" s="52" t="s">
        <v>267</v>
      </c>
      <c r="C297" s="3" t="s">
        <v>54</v>
      </c>
      <c r="D297" s="53">
        <v>1</v>
      </c>
      <c r="E297" s="129"/>
      <c r="F297" s="26"/>
      <c r="G297" s="225"/>
    </row>
    <row r="298" spans="1:7" x14ac:dyDescent="0.25">
      <c r="A298" s="99" t="s">
        <v>647</v>
      </c>
      <c r="B298" s="179" t="s">
        <v>25</v>
      </c>
      <c r="C298" s="179"/>
      <c r="D298" s="179"/>
      <c r="E298" s="179"/>
      <c r="F298" s="179"/>
      <c r="G298" s="225"/>
    </row>
    <row r="299" spans="1:7" ht="26.25" customHeight="1" x14ac:dyDescent="0.25">
      <c r="A299" s="99" t="s">
        <v>648</v>
      </c>
      <c r="B299" s="52" t="s">
        <v>104</v>
      </c>
      <c r="C299" s="3" t="s">
        <v>109</v>
      </c>
      <c r="D299" s="53">
        <v>32.65</v>
      </c>
      <c r="E299" s="129"/>
      <c r="F299" s="26"/>
      <c r="G299" s="225"/>
    </row>
    <row r="300" spans="1:7" ht="30" customHeight="1" x14ac:dyDescent="0.25">
      <c r="A300" s="99" t="s">
        <v>649</v>
      </c>
      <c r="B300" s="52" t="s">
        <v>27</v>
      </c>
      <c r="C300" s="3" t="s">
        <v>114</v>
      </c>
      <c r="D300" s="53">
        <v>18.5</v>
      </c>
      <c r="E300" s="129"/>
      <c r="F300" s="26"/>
      <c r="G300" s="225"/>
    </row>
    <row r="301" spans="1:7" x14ac:dyDescent="0.25">
      <c r="A301" s="99" t="s">
        <v>650</v>
      </c>
      <c r="B301" s="179" t="s">
        <v>28</v>
      </c>
      <c r="C301" s="179"/>
      <c r="D301" s="179"/>
      <c r="E301" s="179"/>
      <c r="F301" s="179"/>
      <c r="G301" s="225"/>
    </row>
    <row r="302" spans="1:7" ht="80.25" customHeight="1" x14ac:dyDescent="0.25">
      <c r="A302" s="99" t="s">
        <v>651</v>
      </c>
      <c r="B302" s="52" t="s">
        <v>123</v>
      </c>
      <c r="C302" s="3" t="s">
        <v>54</v>
      </c>
      <c r="D302" s="53">
        <v>1</v>
      </c>
      <c r="E302" s="129"/>
      <c r="F302" s="29"/>
      <c r="G302" s="225"/>
    </row>
    <row r="303" spans="1:7" ht="43.5" customHeight="1" x14ac:dyDescent="0.25">
      <c r="A303" s="99" t="s">
        <v>652</v>
      </c>
      <c r="B303" s="52" t="s">
        <v>228</v>
      </c>
      <c r="C303" s="3" t="s">
        <v>54</v>
      </c>
      <c r="D303" s="28">
        <v>1</v>
      </c>
      <c r="E303" s="129"/>
      <c r="F303" s="29"/>
      <c r="G303" s="225"/>
    </row>
    <row r="304" spans="1:7" ht="21.75" customHeight="1" x14ac:dyDescent="0.25">
      <c r="A304" s="147" t="s">
        <v>920</v>
      </c>
      <c r="B304" s="212" t="s">
        <v>32</v>
      </c>
      <c r="C304" s="213"/>
      <c r="D304" s="213"/>
      <c r="E304" s="213"/>
      <c r="F304" s="214"/>
      <c r="G304" s="225"/>
    </row>
    <row r="305" spans="1:7" ht="118.5" customHeight="1" x14ac:dyDescent="0.25">
      <c r="A305" s="39" t="s">
        <v>921</v>
      </c>
      <c r="B305" s="61" t="s">
        <v>922</v>
      </c>
      <c r="C305" s="3" t="s">
        <v>923</v>
      </c>
      <c r="D305" s="36">
        <v>1</v>
      </c>
      <c r="E305" s="26"/>
      <c r="F305" s="26"/>
      <c r="G305" s="226"/>
    </row>
    <row r="306" spans="1:7" x14ac:dyDescent="0.25">
      <c r="A306" s="94">
        <v>3</v>
      </c>
      <c r="B306" s="208" t="s">
        <v>277</v>
      </c>
      <c r="C306" s="209"/>
      <c r="D306" s="209"/>
      <c r="E306" s="209"/>
      <c r="F306" s="210"/>
      <c r="G306" s="100"/>
    </row>
    <row r="307" spans="1:7" x14ac:dyDescent="0.25">
      <c r="A307" s="96">
        <v>3.1</v>
      </c>
      <c r="B307" s="211" t="s">
        <v>103</v>
      </c>
      <c r="C307" s="211"/>
      <c r="D307" s="211"/>
      <c r="E307" s="211"/>
      <c r="F307" s="211"/>
      <c r="G307" s="175"/>
    </row>
    <row r="308" spans="1:7" s="7" customFormat="1" ht="18" customHeight="1" x14ac:dyDescent="0.25">
      <c r="A308" s="116" t="s">
        <v>35</v>
      </c>
      <c r="B308" s="181" t="s">
        <v>930</v>
      </c>
      <c r="C308" s="205"/>
      <c r="D308" s="205"/>
      <c r="E308" s="205"/>
      <c r="F308" s="205"/>
      <c r="G308" s="175"/>
    </row>
    <row r="309" spans="1:7" x14ac:dyDescent="0.25">
      <c r="A309" s="99" t="s">
        <v>43</v>
      </c>
      <c r="B309" s="206" t="s">
        <v>36</v>
      </c>
      <c r="C309" s="206"/>
      <c r="D309" s="206"/>
      <c r="E309" s="206"/>
      <c r="F309" s="206"/>
      <c r="G309" s="175"/>
    </row>
    <row r="310" spans="1:7" x14ac:dyDescent="0.25">
      <c r="A310" s="99" t="s">
        <v>653</v>
      </c>
      <c r="B310" s="51" t="s">
        <v>37</v>
      </c>
      <c r="C310" s="25" t="s">
        <v>109</v>
      </c>
      <c r="D310" s="53">
        <v>70</v>
      </c>
      <c r="E310" s="129"/>
      <c r="F310" s="26"/>
      <c r="G310" s="175"/>
    </row>
    <row r="311" spans="1:7" x14ac:dyDescent="0.25">
      <c r="A311" s="99" t="s">
        <v>654</v>
      </c>
      <c r="B311" s="207" t="s">
        <v>38</v>
      </c>
      <c r="C311" s="207"/>
      <c r="D311" s="207"/>
      <c r="E311" s="207"/>
      <c r="F311" s="207"/>
      <c r="G311" s="175"/>
    </row>
    <row r="312" spans="1:7" x14ac:dyDescent="0.25">
      <c r="A312" s="99" t="s">
        <v>655</v>
      </c>
      <c r="B312" s="51" t="s">
        <v>153</v>
      </c>
      <c r="C312" s="25" t="s">
        <v>131</v>
      </c>
      <c r="D312" s="28">
        <v>25.2</v>
      </c>
      <c r="E312" s="130"/>
      <c r="F312" s="26"/>
      <c r="G312" s="175"/>
    </row>
    <row r="313" spans="1:7" x14ac:dyDescent="0.25">
      <c r="A313" s="99" t="s">
        <v>656</v>
      </c>
      <c r="B313" s="51" t="s">
        <v>155</v>
      </c>
      <c r="C313" s="25" t="s">
        <v>131</v>
      </c>
      <c r="D313" s="28">
        <v>9</v>
      </c>
      <c r="E313" s="130"/>
      <c r="F313" s="26"/>
      <c r="G313" s="175"/>
    </row>
    <row r="314" spans="1:7" x14ac:dyDescent="0.25">
      <c r="A314" s="99" t="s">
        <v>657</v>
      </c>
      <c r="B314" s="207" t="s">
        <v>157</v>
      </c>
      <c r="C314" s="207"/>
      <c r="D314" s="207"/>
      <c r="E314" s="207"/>
      <c r="F314" s="207"/>
      <c r="G314" s="175"/>
    </row>
    <row r="315" spans="1:7" ht="33.75" customHeight="1" x14ac:dyDescent="0.25">
      <c r="A315" s="99" t="s">
        <v>658</v>
      </c>
      <c r="B315" s="6" t="s">
        <v>40</v>
      </c>
      <c r="C315" s="25" t="s">
        <v>131</v>
      </c>
      <c r="D315" s="28">
        <v>4.5</v>
      </c>
      <c r="E315" s="130"/>
      <c r="F315" s="29"/>
      <c r="G315" s="175"/>
    </row>
    <row r="316" spans="1:7" ht="43.5" customHeight="1" x14ac:dyDescent="0.25">
      <c r="A316" s="99" t="s">
        <v>659</v>
      </c>
      <c r="B316" s="6" t="s">
        <v>41</v>
      </c>
      <c r="C316" s="25" t="s">
        <v>109</v>
      </c>
      <c r="D316" s="28">
        <v>70</v>
      </c>
      <c r="E316" s="130"/>
      <c r="F316" s="29"/>
      <c r="G316" s="175"/>
    </row>
    <row r="317" spans="1:7" x14ac:dyDescent="0.25">
      <c r="A317" s="99" t="s">
        <v>660</v>
      </c>
      <c r="B317" s="24" t="s">
        <v>259</v>
      </c>
      <c r="C317" s="31" t="s">
        <v>131</v>
      </c>
      <c r="D317" s="32">
        <v>2</v>
      </c>
      <c r="E317" s="131"/>
      <c r="F317" s="33"/>
      <c r="G317" s="175"/>
    </row>
    <row r="318" spans="1:7" ht="38.25" x14ac:dyDescent="0.25">
      <c r="A318" s="99" t="s">
        <v>661</v>
      </c>
      <c r="B318" s="6" t="s">
        <v>42</v>
      </c>
      <c r="C318" s="31" t="s">
        <v>109</v>
      </c>
      <c r="D318" s="32">
        <v>120</v>
      </c>
      <c r="E318" s="131"/>
      <c r="F318" s="33"/>
      <c r="G318" s="175"/>
    </row>
    <row r="319" spans="1:7" x14ac:dyDescent="0.25">
      <c r="A319" s="99" t="s">
        <v>662</v>
      </c>
      <c r="B319" s="206" t="s">
        <v>21</v>
      </c>
      <c r="C319" s="206"/>
      <c r="D319" s="206"/>
      <c r="E319" s="206"/>
      <c r="F319" s="206"/>
      <c r="G319" s="175"/>
    </row>
    <row r="320" spans="1:7" ht="173.25" customHeight="1" x14ac:dyDescent="0.25">
      <c r="A320" s="99" t="s">
        <v>663</v>
      </c>
      <c r="B320" s="15" t="s">
        <v>111</v>
      </c>
      <c r="C320" s="3" t="s">
        <v>109</v>
      </c>
      <c r="D320" s="53">
        <v>70</v>
      </c>
      <c r="E320" s="129"/>
      <c r="F320" s="26"/>
      <c r="G320" s="175"/>
    </row>
    <row r="321" spans="1:7" ht="55.5" customHeight="1" x14ac:dyDescent="0.25">
      <c r="A321" s="99" t="s">
        <v>664</v>
      </c>
      <c r="B321" s="15" t="s">
        <v>112</v>
      </c>
      <c r="C321" s="3" t="s">
        <v>114</v>
      </c>
      <c r="D321" s="53">
        <v>12</v>
      </c>
      <c r="E321" s="129"/>
      <c r="F321" s="26"/>
      <c r="G321" s="175"/>
    </row>
    <row r="322" spans="1:7" x14ac:dyDescent="0.25">
      <c r="A322" s="99" t="s">
        <v>665</v>
      </c>
      <c r="B322" s="206" t="s">
        <v>22</v>
      </c>
      <c r="C322" s="206"/>
      <c r="D322" s="206"/>
      <c r="E322" s="206"/>
      <c r="F322" s="206"/>
      <c r="G322" s="175"/>
    </row>
    <row r="323" spans="1:7" ht="44.25" customHeight="1" x14ac:dyDescent="0.25">
      <c r="A323" s="99" t="s">
        <v>666</v>
      </c>
      <c r="B323" s="15" t="s">
        <v>113</v>
      </c>
      <c r="C323" s="3" t="s">
        <v>114</v>
      </c>
      <c r="D323" s="53">
        <v>12</v>
      </c>
      <c r="E323" s="129"/>
      <c r="F323" s="26"/>
      <c r="G323" s="175"/>
    </row>
    <row r="324" spans="1:7" x14ac:dyDescent="0.25">
      <c r="A324" s="99" t="s">
        <v>667</v>
      </c>
      <c r="B324" s="206" t="s">
        <v>23</v>
      </c>
      <c r="C324" s="206"/>
      <c r="D324" s="206"/>
      <c r="E324" s="206"/>
      <c r="F324" s="206"/>
      <c r="G324" s="175"/>
    </row>
    <row r="325" spans="1:7" ht="30" customHeight="1" x14ac:dyDescent="0.25">
      <c r="A325" s="99" t="s">
        <v>668</v>
      </c>
      <c r="B325" s="15" t="s">
        <v>116</v>
      </c>
      <c r="C325" s="3" t="s">
        <v>109</v>
      </c>
      <c r="D325" s="53">
        <v>240</v>
      </c>
      <c r="E325" s="129"/>
      <c r="F325" s="26"/>
      <c r="G325" s="175"/>
    </row>
    <row r="326" spans="1:7" x14ac:dyDescent="0.25">
      <c r="A326" s="99" t="s">
        <v>669</v>
      </c>
      <c r="B326" s="15" t="s">
        <v>117</v>
      </c>
      <c r="C326" s="3" t="s">
        <v>109</v>
      </c>
      <c r="D326" s="53">
        <v>240</v>
      </c>
      <c r="E326" s="129"/>
      <c r="F326" s="26"/>
      <c r="G326" s="175"/>
    </row>
    <row r="327" spans="1:7" ht="40.5" customHeight="1" x14ac:dyDescent="0.25">
      <c r="A327" s="99" t="s">
        <v>670</v>
      </c>
      <c r="B327" s="15" t="s">
        <v>118</v>
      </c>
      <c r="C327" s="3" t="s">
        <v>109</v>
      </c>
      <c r="D327" s="53">
        <v>120</v>
      </c>
      <c r="E327" s="129"/>
      <c r="F327" s="26"/>
      <c r="G327" s="175"/>
    </row>
    <row r="328" spans="1:7" ht="38.25" x14ac:dyDescent="0.25">
      <c r="A328" s="99" t="s">
        <v>671</v>
      </c>
      <c r="B328" s="15" t="s">
        <v>119</v>
      </c>
      <c r="C328" s="3" t="s">
        <v>109</v>
      </c>
      <c r="D328" s="53">
        <v>120</v>
      </c>
      <c r="E328" s="129"/>
      <c r="F328" s="26"/>
      <c r="G328" s="175"/>
    </row>
    <row r="329" spans="1:7" ht="38.25" x14ac:dyDescent="0.25">
      <c r="A329" s="99" t="s">
        <v>672</v>
      </c>
      <c r="B329" s="15" t="s">
        <v>115</v>
      </c>
      <c r="C329" s="3" t="s">
        <v>109</v>
      </c>
      <c r="D329" s="53">
        <v>120</v>
      </c>
      <c r="E329" s="129"/>
      <c r="F329" s="26"/>
      <c r="G329" s="175"/>
    </row>
    <row r="330" spans="1:7" x14ac:dyDescent="0.25">
      <c r="A330" s="99" t="s">
        <v>673</v>
      </c>
      <c r="B330" s="206" t="s">
        <v>24</v>
      </c>
      <c r="C330" s="206"/>
      <c r="D330" s="206"/>
      <c r="E330" s="206"/>
      <c r="F330" s="206"/>
      <c r="G330" s="175"/>
    </row>
    <row r="331" spans="1:7" ht="93" customHeight="1" x14ac:dyDescent="0.25">
      <c r="A331" s="99" t="s">
        <v>674</v>
      </c>
      <c r="B331" s="15" t="s">
        <v>120</v>
      </c>
      <c r="C331" s="3" t="s">
        <v>109</v>
      </c>
      <c r="D331" s="53">
        <v>12</v>
      </c>
      <c r="E331" s="129"/>
      <c r="F331" s="26"/>
      <c r="G331" s="175"/>
    </row>
    <row r="332" spans="1:7" x14ac:dyDescent="0.25">
      <c r="A332" s="99" t="s">
        <v>675</v>
      </c>
      <c r="B332" s="206" t="s">
        <v>25</v>
      </c>
      <c r="C332" s="206"/>
      <c r="D332" s="206"/>
      <c r="E332" s="206"/>
      <c r="F332" s="206"/>
      <c r="G332" s="175"/>
    </row>
    <row r="333" spans="1:7" ht="29.25" customHeight="1" x14ac:dyDescent="0.25">
      <c r="A333" s="99" t="s">
        <v>676</v>
      </c>
      <c r="B333" s="15" t="s">
        <v>104</v>
      </c>
      <c r="C333" s="3" t="s">
        <v>109</v>
      </c>
      <c r="D333" s="53">
        <v>70</v>
      </c>
      <c r="E333" s="129"/>
      <c r="F333" s="26"/>
      <c r="G333" s="175"/>
    </row>
    <row r="334" spans="1:7" ht="30" customHeight="1" x14ac:dyDescent="0.25">
      <c r="A334" s="99" t="s">
        <v>677</v>
      </c>
      <c r="B334" s="15" t="s">
        <v>27</v>
      </c>
      <c r="C334" s="3" t="s">
        <v>114</v>
      </c>
      <c r="D334" s="53">
        <v>31</v>
      </c>
      <c r="E334" s="129"/>
      <c r="F334" s="26"/>
      <c r="G334" s="175"/>
    </row>
    <row r="335" spans="1:7" x14ac:dyDescent="0.25">
      <c r="A335" s="99" t="s">
        <v>678</v>
      </c>
      <c r="B335" s="207" t="s">
        <v>29</v>
      </c>
      <c r="C335" s="207"/>
      <c r="D335" s="207"/>
      <c r="E335" s="207"/>
      <c r="F335" s="207"/>
      <c r="G335" s="175"/>
    </row>
    <row r="336" spans="1:7" ht="55.5" customHeight="1" x14ac:dyDescent="0.25">
      <c r="A336" s="99" t="s">
        <v>679</v>
      </c>
      <c r="B336" s="15" t="s">
        <v>30</v>
      </c>
      <c r="C336" s="3" t="s">
        <v>54</v>
      </c>
      <c r="D336" s="53">
        <v>1</v>
      </c>
      <c r="E336" s="129"/>
      <c r="F336" s="26"/>
      <c r="G336" s="175"/>
    </row>
    <row r="337" spans="1:7" x14ac:dyDescent="0.25">
      <c r="A337" s="99" t="s">
        <v>680</v>
      </c>
      <c r="B337" s="206" t="s">
        <v>28</v>
      </c>
      <c r="C337" s="206"/>
      <c r="D337" s="206"/>
      <c r="E337" s="206"/>
      <c r="F337" s="206"/>
      <c r="G337" s="175"/>
    </row>
    <row r="338" spans="1:7" ht="68.25" customHeight="1" x14ac:dyDescent="0.25">
      <c r="A338" s="99" t="s">
        <v>681</v>
      </c>
      <c r="B338" s="38" t="s">
        <v>121</v>
      </c>
      <c r="C338" s="39" t="s">
        <v>54</v>
      </c>
      <c r="D338" s="83">
        <v>8</v>
      </c>
      <c r="E338" s="132"/>
      <c r="F338" s="40"/>
      <c r="G338" s="175"/>
    </row>
    <row r="339" spans="1:7" ht="67.5" customHeight="1" x14ac:dyDescent="0.25">
      <c r="A339" s="99" t="s">
        <v>682</v>
      </c>
      <c r="B339" s="38" t="s">
        <v>122</v>
      </c>
      <c r="C339" s="39" t="s">
        <v>54</v>
      </c>
      <c r="D339" s="83">
        <v>1</v>
      </c>
      <c r="E339" s="132"/>
      <c r="F339" s="40"/>
      <c r="G339" s="175"/>
    </row>
    <row r="340" spans="1:7" ht="81.75" customHeight="1" x14ac:dyDescent="0.25">
      <c r="A340" s="99" t="s">
        <v>683</v>
      </c>
      <c r="B340" s="15" t="s">
        <v>123</v>
      </c>
      <c r="C340" s="3" t="s">
        <v>54</v>
      </c>
      <c r="D340" s="53">
        <v>1</v>
      </c>
      <c r="E340" s="129"/>
      <c r="F340" s="26"/>
      <c r="G340" s="175"/>
    </row>
    <row r="341" spans="1:7" ht="74.25" customHeight="1" x14ac:dyDescent="0.25">
      <c r="A341" s="99" t="s">
        <v>684</v>
      </c>
      <c r="B341" s="15" t="s">
        <v>185</v>
      </c>
      <c r="C341" s="3" t="s">
        <v>54</v>
      </c>
      <c r="D341" s="53">
        <v>1</v>
      </c>
      <c r="E341" s="129"/>
      <c r="F341" s="26"/>
      <c r="G341" s="175"/>
    </row>
    <row r="342" spans="1:7" ht="75.75" customHeight="1" x14ac:dyDescent="0.25">
      <c r="A342" s="99" t="s">
        <v>685</v>
      </c>
      <c r="B342" s="15" t="s">
        <v>187</v>
      </c>
      <c r="C342" s="3" t="s">
        <v>54</v>
      </c>
      <c r="D342" s="53">
        <v>4</v>
      </c>
      <c r="E342" s="129"/>
      <c r="F342" s="26"/>
      <c r="G342" s="175"/>
    </row>
    <row r="343" spans="1:7" ht="67.5" customHeight="1" x14ac:dyDescent="0.25">
      <c r="A343" s="99" t="s">
        <v>686</v>
      </c>
      <c r="B343" s="15" t="s">
        <v>125</v>
      </c>
      <c r="C343" s="3" t="s">
        <v>54</v>
      </c>
      <c r="D343" s="53">
        <v>3</v>
      </c>
      <c r="E343" s="129"/>
      <c r="F343" s="26"/>
      <c r="G343" s="175"/>
    </row>
    <row r="344" spans="1:7" x14ac:dyDescent="0.25">
      <c r="A344" s="99" t="s">
        <v>687</v>
      </c>
      <c r="B344" s="206" t="s">
        <v>199</v>
      </c>
      <c r="C344" s="206"/>
      <c r="D344" s="206"/>
      <c r="E344" s="206"/>
      <c r="F344" s="206"/>
      <c r="G344" s="175"/>
    </row>
    <row r="345" spans="1:7" x14ac:dyDescent="0.25">
      <c r="A345" s="99" t="s">
        <v>688</v>
      </c>
      <c r="B345" s="15" t="s">
        <v>286</v>
      </c>
      <c r="C345" s="3" t="s">
        <v>54</v>
      </c>
      <c r="D345" s="53">
        <v>1</v>
      </c>
      <c r="E345" s="129"/>
      <c r="F345" s="26"/>
      <c r="G345" s="175"/>
    </row>
    <row r="346" spans="1:7" s="7" customFormat="1" x14ac:dyDescent="0.25">
      <c r="A346" s="99" t="s">
        <v>689</v>
      </c>
      <c r="B346" s="181" t="s">
        <v>929</v>
      </c>
      <c r="C346" s="181"/>
      <c r="D346" s="181"/>
      <c r="E346" s="181"/>
      <c r="F346" s="181"/>
      <c r="G346" s="175"/>
    </row>
    <row r="347" spans="1:7" x14ac:dyDescent="0.25">
      <c r="A347" s="99" t="s">
        <v>690</v>
      </c>
      <c r="B347" s="206" t="s">
        <v>36</v>
      </c>
      <c r="C347" s="206"/>
      <c r="D347" s="206"/>
      <c r="E347" s="206"/>
      <c r="F347" s="206"/>
      <c r="G347" s="175"/>
    </row>
    <row r="348" spans="1:7" x14ac:dyDescent="0.25">
      <c r="A348" s="99" t="s">
        <v>691</v>
      </c>
      <c r="B348" s="24" t="s">
        <v>37</v>
      </c>
      <c r="C348" s="25" t="s">
        <v>109</v>
      </c>
      <c r="D348" s="53">
        <v>6</v>
      </c>
      <c r="E348" s="129"/>
      <c r="F348" s="26"/>
      <c r="G348" s="175"/>
    </row>
    <row r="349" spans="1:7" x14ac:dyDescent="0.25">
      <c r="A349" s="99" t="s">
        <v>692</v>
      </c>
      <c r="B349" s="207" t="s">
        <v>38</v>
      </c>
      <c r="C349" s="207"/>
      <c r="D349" s="207"/>
      <c r="E349" s="207"/>
      <c r="F349" s="207"/>
      <c r="G349" s="175"/>
    </row>
    <row r="350" spans="1:7" x14ac:dyDescent="0.25">
      <c r="A350" s="99" t="s">
        <v>693</v>
      </c>
      <c r="B350" s="24" t="s">
        <v>153</v>
      </c>
      <c r="C350" s="25" t="s">
        <v>131</v>
      </c>
      <c r="D350" s="28">
        <f>7/2</f>
        <v>3.5</v>
      </c>
      <c r="E350" s="130"/>
      <c r="F350" s="26"/>
      <c r="G350" s="175"/>
    </row>
    <row r="351" spans="1:7" x14ac:dyDescent="0.25">
      <c r="A351" s="99" t="s">
        <v>694</v>
      </c>
      <c r="B351" s="24" t="s">
        <v>155</v>
      </c>
      <c r="C351" s="25" t="s">
        <v>131</v>
      </c>
      <c r="D351" s="28">
        <f>3.5/2</f>
        <v>1.75</v>
      </c>
      <c r="E351" s="130"/>
      <c r="F351" s="26"/>
      <c r="G351" s="175"/>
    </row>
    <row r="352" spans="1:7" x14ac:dyDescent="0.25">
      <c r="A352" s="99" t="s">
        <v>695</v>
      </c>
      <c r="B352" s="207" t="s">
        <v>157</v>
      </c>
      <c r="C352" s="207"/>
      <c r="D352" s="207"/>
      <c r="E352" s="207"/>
      <c r="F352" s="207"/>
      <c r="G352" s="175"/>
    </row>
    <row r="353" spans="1:7" ht="30.75" customHeight="1" x14ac:dyDescent="0.25">
      <c r="A353" s="99" t="s">
        <v>696</v>
      </c>
      <c r="B353" s="24" t="s">
        <v>159</v>
      </c>
      <c r="C353" s="25" t="s">
        <v>131</v>
      </c>
      <c r="D353" s="28">
        <f>0.42/2</f>
        <v>0.21</v>
      </c>
      <c r="E353" s="130"/>
      <c r="F353" s="29"/>
      <c r="G353" s="175"/>
    </row>
    <row r="354" spans="1:7" ht="32.25" customHeight="1" x14ac:dyDescent="0.25">
      <c r="A354" s="99" t="s">
        <v>697</v>
      </c>
      <c r="B354" s="84" t="s">
        <v>161</v>
      </c>
      <c r="C354" s="31" t="s">
        <v>109</v>
      </c>
      <c r="D354" s="32">
        <f>19.6/2</f>
        <v>9.8000000000000007</v>
      </c>
      <c r="E354" s="131"/>
      <c r="F354" s="33"/>
      <c r="G354" s="175"/>
    </row>
    <row r="355" spans="1:7" ht="19.5" customHeight="1" x14ac:dyDescent="0.25">
      <c r="A355" s="99" t="s">
        <v>698</v>
      </c>
      <c r="B355" s="15" t="s">
        <v>257</v>
      </c>
      <c r="C355" s="3" t="s">
        <v>131</v>
      </c>
      <c r="D355" s="32">
        <v>7.0000000000000007E-2</v>
      </c>
      <c r="E355" s="131"/>
      <c r="F355" s="33"/>
      <c r="G355" s="175"/>
    </row>
    <row r="356" spans="1:7" x14ac:dyDescent="0.25">
      <c r="A356" s="99" t="s">
        <v>699</v>
      </c>
      <c r="B356" s="179" t="s">
        <v>45</v>
      </c>
      <c r="C356" s="179"/>
      <c r="D356" s="179"/>
      <c r="E356" s="179"/>
      <c r="F356" s="179"/>
      <c r="G356" s="175"/>
    </row>
    <row r="357" spans="1:7" ht="173.25" customHeight="1" x14ac:dyDescent="0.25">
      <c r="A357" s="99" t="s">
        <v>700</v>
      </c>
      <c r="B357" s="15" t="s">
        <v>111</v>
      </c>
      <c r="C357" s="3" t="s">
        <v>109</v>
      </c>
      <c r="D357" s="28">
        <f>19/2</f>
        <v>9.5</v>
      </c>
      <c r="E357" s="129"/>
      <c r="F357" s="29"/>
      <c r="G357" s="175"/>
    </row>
    <row r="358" spans="1:7" ht="54.75" customHeight="1" x14ac:dyDescent="0.25">
      <c r="A358" s="99" t="s">
        <v>701</v>
      </c>
      <c r="B358" s="15" t="s">
        <v>112</v>
      </c>
      <c r="C358" s="3" t="s">
        <v>114</v>
      </c>
      <c r="D358" s="28">
        <f>8/2</f>
        <v>4</v>
      </c>
      <c r="E358" s="129"/>
      <c r="F358" s="29"/>
      <c r="G358" s="175"/>
    </row>
    <row r="359" spans="1:7" x14ac:dyDescent="0.25">
      <c r="A359" s="99" t="s">
        <v>702</v>
      </c>
      <c r="B359" s="179" t="s">
        <v>22</v>
      </c>
      <c r="C359" s="179"/>
      <c r="D359" s="179"/>
      <c r="E359" s="179"/>
      <c r="F359" s="179"/>
      <c r="G359" s="175"/>
    </row>
    <row r="360" spans="1:7" ht="38.25" x14ac:dyDescent="0.25">
      <c r="A360" s="99" t="s">
        <v>703</v>
      </c>
      <c r="B360" s="15" t="s">
        <v>113</v>
      </c>
      <c r="C360" s="3" t="s">
        <v>114</v>
      </c>
      <c r="D360" s="28">
        <f>12/2</f>
        <v>6</v>
      </c>
      <c r="E360" s="129"/>
      <c r="F360" s="29"/>
      <c r="G360" s="175"/>
    </row>
    <row r="361" spans="1:7" x14ac:dyDescent="0.25">
      <c r="A361" s="99" t="s">
        <v>704</v>
      </c>
      <c r="B361" s="179" t="s">
        <v>23</v>
      </c>
      <c r="C361" s="179"/>
      <c r="D361" s="179"/>
      <c r="E361" s="179"/>
      <c r="F361" s="179"/>
      <c r="G361" s="175"/>
    </row>
    <row r="362" spans="1:7" ht="25.5" x14ac:dyDescent="0.25">
      <c r="A362" s="99" t="s">
        <v>705</v>
      </c>
      <c r="B362" s="15" t="s">
        <v>116</v>
      </c>
      <c r="C362" s="3" t="s">
        <v>109</v>
      </c>
      <c r="D362" s="28">
        <f>90/2</f>
        <v>45</v>
      </c>
      <c r="E362" s="129"/>
      <c r="F362" s="29"/>
      <c r="G362" s="175"/>
    </row>
    <row r="363" spans="1:7" x14ac:dyDescent="0.25">
      <c r="A363" s="99" t="s">
        <v>706</v>
      </c>
      <c r="B363" s="38" t="s">
        <v>117</v>
      </c>
      <c r="C363" s="3" t="s">
        <v>109</v>
      </c>
      <c r="D363" s="28">
        <f>90/2</f>
        <v>45</v>
      </c>
      <c r="E363" s="129"/>
      <c r="F363" s="29"/>
      <c r="G363" s="175"/>
    </row>
    <row r="364" spans="1:7" ht="38.25" x14ac:dyDescent="0.25">
      <c r="A364" s="99" t="s">
        <v>707</v>
      </c>
      <c r="B364" s="15" t="s">
        <v>118</v>
      </c>
      <c r="C364" s="3" t="s">
        <v>109</v>
      </c>
      <c r="D364" s="28">
        <f>12.6/2</f>
        <v>6.3</v>
      </c>
      <c r="E364" s="129"/>
      <c r="F364" s="29"/>
      <c r="G364" s="175"/>
    </row>
    <row r="365" spans="1:7" ht="38.25" x14ac:dyDescent="0.25">
      <c r="A365" s="99" t="s">
        <v>708</v>
      </c>
      <c r="B365" s="15" t="s">
        <v>115</v>
      </c>
      <c r="C365" s="3" t="s">
        <v>109</v>
      </c>
      <c r="D365" s="28">
        <f>36/2</f>
        <v>18</v>
      </c>
      <c r="E365" s="129"/>
      <c r="F365" s="29"/>
      <c r="G365" s="175"/>
    </row>
    <row r="366" spans="1:7" ht="51" x14ac:dyDescent="0.25">
      <c r="A366" s="99" t="s">
        <v>709</v>
      </c>
      <c r="B366" s="15" t="s">
        <v>214</v>
      </c>
      <c r="C366" s="3" t="s">
        <v>109</v>
      </c>
      <c r="D366" s="28">
        <f>14.4/2</f>
        <v>7.2</v>
      </c>
      <c r="E366" s="129"/>
      <c r="F366" s="29"/>
      <c r="G366" s="175"/>
    </row>
    <row r="367" spans="1:7" x14ac:dyDescent="0.25">
      <c r="A367" s="99" t="s">
        <v>710</v>
      </c>
      <c r="B367" s="179" t="s">
        <v>216</v>
      </c>
      <c r="C367" s="179"/>
      <c r="D367" s="179"/>
      <c r="E367" s="179"/>
      <c r="F367" s="179"/>
      <c r="G367" s="175"/>
    </row>
    <row r="368" spans="1:7" ht="96.75" customHeight="1" x14ac:dyDescent="0.25">
      <c r="A368" s="99" t="s">
        <v>711</v>
      </c>
      <c r="B368" s="15" t="s">
        <v>120</v>
      </c>
      <c r="C368" s="3" t="s">
        <v>109</v>
      </c>
      <c r="D368" s="53">
        <f>0.65/2</f>
        <v>0.32500000000000001</v>
      </c>
      <c r="E368" s="129"/>
      <c r="F368" s="29"/>
      <c r="G368" s="175"/>
    </row>
    <row r="369" spans="1:7" x14ac:dyDescent="0.25">
      <c r="A369" s="99" t="s">
        <v>712</v>
      </c>
      <c r="B369" s="183" t="s">
        <v>219</v>
      </c>
      <c r="C369" s="183"/>
      <c r="D369" s="183"/>
      <c r="E369" s="183"/>
      <c r="F369" s="183"/>
      <c r="G369" s="175"/>
    </row>
    <row r="370" spans="1:7" ht="51" x14ac:dyDescent="0.25">
      <c r="A370" s="99" t="s">
        <v>713</v>
      </c>
      <c r="B370" s="15" t="s">
        <v>30</v>
      </c>
      <c r="C370" s="3" t="s">
        <v>54</v>
      </c>
      <c r="D370" s="53">
        <v>1</v>
      </c>
      <c r="E370" s="129"/>
      <c r="F370" s="26"/>
      <c r="G370" s="175"/>
    </row>
    <row r="371" spans="1:7" x14ac:dyDescent="0.25">
      <c r="A371" s="99" t="s">
        <v>714</v>
      </c>
      <c r="B371" s="179" t="s">
        <v>25</v>
      </c>
      <c r="C371" s="179"/>
      <c r="D371" s="179"/>
      <c r="E371" s="179"/>
      <c r="F371" s="179"/>
      <c r="G371" s="175"/>
    </row>
    <row r="372" spans="1:7" ht="28.5" customHeight="1" x14ac:dyDescent="0.25">
      <c r="A372" s="99" t="s">
        <v>715</v>
      </c>
      <c r="B372" s="15" t="s">
        <v>26</v>
      </c>
      <c r="C372" s="3" t="s">
        <v>109</v>
      </c>
      <c r="D372" s="28">
        <v>5</v>
      </c>
      <c r="E372" s="129"/>
      <c r="F372" s="29"/>
      <c r="G372" s="175"/>
    </row>
    <row r="373" spans="1:7" x14ac:dyDescent="0.25">
      <c r="A373" s="99" t="s">
        <v>716</v>
      </c>
      <c r="B373" s="15" t="s">
        <v>46</v>
      </c>
      <c r="C373" s="3" t="s">
        <v>114</v>
      </c>
      <c r="D373" s="28">
        <v>9</v>
      </c>
      <c r="E373" s="129"/>
      <c r="F373" s="29"/>
      <c r="G373" s="175"/>
    </row>
    <row r="374" spans="1:7" x14ac:dyDescent="0.25">
      <c r="A374" s="99" t="s">
        <v>717</v>
      </c>
      <c r="B374" s="179" t="s">
        <v>28</v>
      </c>
      <c r="C374" s="179"/>
      <c r="D374" s="179"/>
      <c r="E374" s="179"/>
      <c r="F374" s="179"/>
      <c r="G374" s="175"/>
    </row>
    <row r="375" spans="1:7" ht="79.5" customHeight="1" x14ac:dyDescent="0.25">
      <c r="A375" s="99" t="s">
        <v>718</v>
      </c>
      <c r="B375" s="15" t="s">
        <v>123</v>
      </c>
      <c r="C375" s="3" t="s">
        <v>54</v>
      </c>
      <c r="D375" s="53">
        <v>1</v>
      </c>
      <c r="E375" s="129"/>
      <c r="F375" s="29"/>
      <c r="G375" s="175"/>
    </row>
    <row r="376" spans="1:7" ht="54" customHeight="1" x14ac:dyDescent="0.25">
      <c r="A376" s="99" t="s">
        <v>719</v>
      </c>
      <c r="B376" s="15" t="s">
        <v>228</v>
      </c>
      <c r="C376" s="3" t="s">
        <v>54</v>
      </c>
      <c r="D376" s="28">
        <v>1</v>
      </c>
      <c r="E376" s="129"/>
      <c r="F376" s="29"/>
      <c r="G376" s="175"/>
    </row>
    <row r="377" spans="1:7" x14ac:dyDescent="0.25">
      <c r="A377" s="99" t="s">
        <v>720</v>
      </c>
      <c r="B377" s="179" t="s">
        <v>250</v>
      </c>
      <c r="C377" s="179"/>
      <c r="D377" s="179"/>
      <c r="E377" s="179"/>
      <c r="F377" s="179"/>
      <c r="G377" s="175"/>
    </row>
    <row r="378" spans="1:7" ht="38.25" x14ac:dyDescent="0.25">
      <c r="A378" s="99" t="s">
        <v>721</v>
      </c>
      <c r="B378" s="15" t="s">
        <v>232</v>
      </c>
      <c r="C378" s="3" t="s">
        <v>54</v>
      </c>
      <c r="D378" s="28">
        <v>1</v>
      </c>
      <c r="E378" s="130"/>
      <c r="F378" s="29"/>
      <c r="G378" s="175"/>
    </row>
    <row r="379" spans="1:7" ht="30.75" customHeight="1" x14ac:dyDescent="0.25">
      <c r="A379" s="99" t="s">
        <v>722</v>
      </c>
      <c r="B379" s="15" t="s">
        <v>235</v>
      </c>
      <c r="C379" s="3" t="s">
        <v>54</v>
      </c>
      <c r="D379" s="28">
        <v>1</v>
      </c>
      <c r="E379" s="130"/>
      <c r="F379" s="29"/>
      <c r="G379" s="175"/>
    </row>
    <row r="380" spans="1:7" x14ac:dyDescent="0.25">
      <c r="A380" s="99" t="s">
        <v>723</v>
      </c>
      <c r="B380" s="47" t="s">
        <v>50</v>
      </c>
      <c r="C380" s="3" t="s">
        <v>54</v>
      </c>
      <c r="D380" s="28">
        <v>1</v>
      </c>
      <c r="E380" s="46"/>
      <c r="F380" s="46"/>
      <c r="G380" s="175"/>
    </row>
    <row r="381" spans="1:7" x14ac:dyDescent="0.25">
      <c r="A381" s="99" t="s">
        <v>724</v>
      </c>
      <c r="B381" s="48" t="s">
        <v>51</v>
      </c>
      <c r="C381" s="3" t="s">
        <v>54</v>
      </c>
      <c r="D381" s="28">
        <v>1</v>
      </c>
      <c r="E381" s="46"/>
      <c r="F381" s="46"/>
      <c r="G381" s="175"/>
    </row>
    <row r="382" spans="1:7" x14ac:dyDescent="0.25">
      <c r="A382" s="99" t="s">
        <v>725</v>
      </c>
      <c r="B382" s="48" t="s">
        <v>251</v>
      </c>
      <c r="C382" s="3" t="s">
        <v>54</v>
      </c>
      <c r="D382" s="28">
        <v>1</v>
      </c>
      <c r="E382" s="46"/>
      <c r="F382" s="46"/>
      <c r="G382" s="175"/>
    </row>
    <row r="383" spans="1:7" x14ac:dyDescent="0.25">
      <c r="A383" s="99" t="s">
        <v>726</v>
      </c>
      <c r="B383" s="15" t="s">
        <v>52</v>
      </c>
      <c r="C383" s="3" t="s">
        <v>54</v>
      </c>
      <c r="D383" s="28">
        <v>1</v>
      </c>
      <c r="E383" s="130"/>
      <c r="F383" s="29"/>
      <c r="G383" s="175"/>
    </row>
    <row r="384" spans="1:7" x14ac:dyDescent="0.25">
      <c r="A384" s="99" t="s">
        <v>727</v>
      </c>
      <c r="B384" s="15" t="s">
        <v>238</v>
      </c>
      <c r="C384" s="3" t="s">
        <v>54</v>
      </c>
      <c r="D384" s="28">
        <v>1</v>
      </c>
      <c r="E384" s="130"/>
      <c r="F384" s="29"/>
      <c r="G384" s="175"/>
    </row>
    <row r="385" spans="1:7" x14ac:dyDescent="0.25">
      <c r="A385" s="99" t="s">
        <v>728</v>
      </c>
      <c r="B385" s="15" t="s">
        <v>240</v>
      </c>
      <c r="C385" s="3" t="s">
        <v>54</v>
      </c>
      <c r="D385" s="28">
        <v>1</v>
      </c>
      <c r="E385" s="130"/>
      <c r="F385" s="29"/>
      <c r="G385" s="175"/>
    </row>
    <row r="386" spans="1:7" x14ac:dyDescent="0.25">
      <c r="A386" s="99" t="s">
        <v>729</v>
      </c>
      <c r="B386" s="179" t="s">
        <v>53</v>
      </c>
      <c r="C386" s="179"/>
      <c r="D386" s="179"/>
      <c r="E386" s="179"/>
      <c r="F386" s="179"/>
      <c r="G386" s="175"/>
    </row>
    <row r="387" spans="1:7" ht="30" customHeight="1" x14ac:dyDescent="0.25">
      <c r="A387" s="99" t="s">
        <v>730</v>
      </c>
      <c r="B387" s="15" t="s">
        <v>243</v>
      </c>
      <c r="C387" s="3" t="s">
        <v>114</v>
      </c>
      <c r="D387" s="28">
        <f>11/2</f>
        <v>5.5</v>
      </c>
      <c r="E387" s="133"/>
      <c r="F387" s="29"/>
      <c r="G387" s="175"/>
    </row>
    <row r="388" spans="1:7" ht="31.5" customHeight="1" x14ac:dyDescent="0.25">
      <c r="A388" s="99" t="s">
        <v>731</v>
      </c>
      <c r="B388" s="15" t="s">
        <v>245</v>
      </c>
      <c r="C388" s="3" t="s">
        <v>114</v>
      </c>
      <c r="D388" s="28">
        <f>12/2</f>
        <v>6</v>
      </c>
      <c r="E388" s="133"/>
      <c r="F388" s="29"/>
      <c r="G388" s="175"/>
    </row>
    <row r="389" spans="1:7" x14ac:dyDescent="0.25">
      <c r="A389" s="116" t="s">
        <v>287</v>
      </c>
      <c r="B389" s="181" t="s">
        <v>918</v>
      </c>
      <c r="C389" s="205"/>
      <c r="D389" s="205"/>
      <c r="E389" s="205"/>
      <c r="F389" s="205"/>
      <c r="G389" s="175"/>
    </row>
    <row r="390" spans="1:7" x14ac:dyDescent="0.25">
      <c r="A390" s="99" t="s">
        <v>732</v>
      </c>
      <c r="B390" s="206" t="s">
        <v>36</v>
      </c>
      <c r="C390" s="206"/>
      <c r="D390" s="206"/>
      <c r="E390" s="206"/>
      <c r="F390" s="206"/>
      <c r="G390" s="175"/>
    </row>
    <row r="391" spans="1:7" x14ac:dyDescent="0.25">
      <c r="A391" s="99" t="s">
        <v>733</v>
      </c>
      <c r="B391" s="51" t="s">
        <v>37</v>
      </c>
      <c r="C391" s="25" t="s">
        <v>109</v>
      </c>
      <c r="D391" s="53">
        <v>75</v>
      </c>
      <c r="E391" s="129"/>
      <c r="F391" s="26"/>
      <c r="G391" s="175"/>
    </row>
    <row r="392" spans="1:7" x14ac:dyDescent="0.25">
      <c r="A392" s="99" t="s">
        <v>734</v>
      </c>
      <c r="B392" s="207" t="s">
        <v>38</v>
      </c>
      <c r="C392" s="207"/>
      <c r="D392" s="207"/>
      <c r="E392" s="207"/>
      <c r="F392" s="207"/>
      <c r="G392" s="175"/>
    </row>
    <row r="393" spans="1:7" x14ac:dyDescent="0.25">
      <c r="A393" s="99" t="s">
        <v>735</v>
      </c>
      <c r="B393" s="51" t="s">
        <v>153</v>
      </c>
      <c r="C393" s="25" t="s">
        <v>131</v>
      </c>
      <c r="D393" s="28">
        <v>26.05</v>
      </c>
      <c r="E393" s="130"/>
      <c r="F393" s="26"/>
      <c r="G393" s="175"/>
    </row>
    <row r="394" spans="1:7" x14ac:dyDescent="0.25">
      <c r="A394" s="99" t="s">
        <v>736</v>
      </c>
      <c r="B394" s="51" t="s">
        <v>155</v>
      </c>
      <c r="C394" s="25" t="s">
        <v>131</v>
      </c>
      <c r="D394" s="28">
        <v>12.4</v>
      </c>
      <c r="E394" s="130"/>
      <c r="F394" s="26"/>
      <c r="G394" s="175"/>
    </row>
    <row r="395" spans="1:7" x14ac:dyDescent="0.25">
      <c r="A395" s="99" t="s">
        <v>737</v>
      </c>
      <c r="B395" s="207" t="s">
        <v>157</v>
      </c>
      <c r="C395" s="207"/>
      <c r="D395" s="207"/>
      <c r="E395" s="207"/>
      <c r="F395" s="207"/>
      <c r="G395" s="175"/>
    </row>
    <row r="396" spans="1:7" ht="27.75" customHeight="1" x14ac:dyDescent="0.25">
      <c r="A396" s="99" t="s">
        <v>738</v>
      </c>
      <c r="B396" s="6" t="s">
        <v>40</v>
      </c>
      <c r="C396" s="25" t="s">
        <v>131</v>
      </c>
      <c r="D396" s="28">
        <v>3.5</v>
      </c>
      <c r="E396" s="130"/>
      <c r="F396" s="29"/>
      <c r="G396" s="175"/>
    </row>
    <row r="397" spans="1:7" ht="40.5" customHeight="1" x14ac:dyDescent="0.25">
      <c r="A397" s="99" t="s">
        <v>739</v>
      </c>
      <c r="B397" s="6" t="s">
        <v>41</v>
      </c>
      <c r="C397" s="25" t="s">
        <v>109</v>
      </c>
      <c r="D397" s="28">
        <v>5.25</v>
      </c>
      <c r="E397" s="130"/>
      <c r="F397" s="29"/>
      <c r="G397" s="175"/>
    </row>
    <row r="398" spans="1:7" ht="21.75" customHeight="1" x14ac:dyDescent="0.25">
      <c r="A398" s="99" t="s">
        <v>740</v>
      </c>
      <c r="B398" s="24" t="s">
        <v>259</v>
      </c>
      <c r="C398" s="31" t="s">
        <v>131</v>
      </c>
      <c r="D398" s="32">
        <v>2</v>
      </c>
      <c r="E398" s="131"/>
      <c r="F398" s="33"/>
      <c r="G398" s="175"/>
    </row>
    <row r="399" spans="1:7" ht="42.75" customHeight="1" x14ac:dyDescent="0.25">
      <c r="A399" s="99" t="s">
        <v>741</v>
      </c>
      <c r="B399" s="6" t="s">
        <v>42</v>
      </c>
      <c r="C399" s="31" t="s">
        <v>109</v>
      </c>
      <c r="D399" s="32">
        <v>125</v>
      </c>
      <c r="E399" s="131"/>
      <c r="F399" s="33"/>
      <c r="G399" s="175"/>
    </row>
    <row r="400" spans="1:7" x14ac:dyDescent="0.25">
      <c r="A400" s="99" t="s">
        <v>742</v>
      </c>
      <c r="B400" s="179" t="s">
        <v>59</v>
      </c>
      <c r="C400" s="179"/>
      <c r="D400" s="179"/>
      <c r="E400" s="179"/>
      <c r="F400" s="179"/>
      <c r="G400" s="175"/>
    </row>
    <row r="401" spans="1:7" ht="171.75" customHeight="1" x14ac:dyDescent="0.25">
      <c r="A401" s="99" t="s">
        <v>743</v>
      </c>
      <c r="B401" s="52" t="s">
        <v>111</v>
      </c>
      <c r="C401" s="3" t="s">
        <v>109</v>
      </c>
      <c r="D401" s="53">
        <v>90.5</v>
      </c>
      <c r="E401" s="129"/>
      <c r="F401" s="26"/>
      <c r="G401" s="175"/>
    </row>
    <row r="402" spans="1:7" ht="57" customHeight="1" x14ac:dyDescent="0.25">
      <c r="A402" s="99" t="s">
        <v>744</v>
      </c>
      <c r="B402" s="52" t="s">
        <v>112</v>
      </c>
      <c r="C402" s="3" t="s">
        <v>114</v>
      </c>
      <c r="D402" s="53">
        <v>12.5</v>
      </c>
      <c r="E402" s="129"/>
      <c r="F402" s="26"/>
      <c r="G402" s="175"/>
    </row>
    <row r="403" spans="1:7" x14ac:dyDescent="0.25">
      <c r="A403" s="99" t="s">
        <v>745</v>
      </c>
      <c r="B403" s="179" t="s">
        <v>22</v>
      </c>
      <c r="C403" s="179"/>
      <c r="D403" s="179"/>
      <c r="E403" s="179"/>
      <c r="F403" s="179"/>
      <c r="G403" s="175"/>
    </row>
    <row r="404" spans="1:7" ht="38.25" x14ac:dyDescent="0.25">
      <c r="A404" s="99" t="s">
        <v>746</v>
      </c>
      <c r="B404" s="52" t="s">
        <v>113</v>
      </c>
      <c r="C404" s="3" t="s">
        <v>114</v>
      </c>
      <c r="D404" s="53">
        <v>12</v>
      </c>
      <c r="E404" s="129"/>
      <c r="F404" s="26"/>
      <c r="G404" s="175"/>
    </row>
    <row r="405" spans="1:7" x14ac:dyDescent="0.25">
      <c r="A405" s="99" t="s">
        <v>747</v>
      </c>
      <c r="B405" s="179" t="s">
        <v>23</v>
      </c>
      <c r="C405" s="179"/>
      <c r="D405" s="179"/>
      <c r="E405" s="179"/>
      <c r="F405" s="179"/>
      <c r="G405" s="175"/>
    </row>
    <row r="406" spans="1:7" ht="25.5" x14ac:dyDescent="0.25">
      <c r="A406" s="99" t="s">
        <v>748</v>
      </c>
      <c r="B406" s="52" t="s">
        <v>116</v>
      </c>
      <c r="C406" s="3" t="s">
        <v>109</v>
      </c>
      <c r="D406" s="53">
        <v>250</v>
      </c>
      <c r="E406" s="129"/>
      <c r="F406" s="26"/>
      <c r="G406" s="175"/>
    </row>
    <row r="407" spans="1:7" x14ac:dyDescent="0.25">
      <c r="A407" s="99" t="s">
        <v>749</v>
      </c>
      <c r="B407" s="52" t="s">
        <v>117</v>
      </c>
      <c r="C407" s="3" t="s">
        <v>109</v>
      </c>
      <c r="D407" s="53">
        <v>250</v>
      </c>
      <c r="E407" s="129"/>
      <c r="F407" s="26"/>
      <c r="G407" s="175"/>
    </row>
    <row r="408" spans="1:7" ht="38.25" x14ac:dyDescent="0.25">
      <c r="A408" s="99" t="s">
        <v>750</v>
      </c>
      <c r="B408" s="52" t="s">
        <v>118</v>
      </c>
      <c r="C408" s="3" t="s">
        <v>109</v>
      </c>
      <c r="D408" s="53">
        <v>125</v>
      </c>
      <c r="E408" s="129"/>
      <c r="F408" s="26"/>
      <c r="G408" s="175"/>
    </row>
    <row r="409" spans="1:7" ht="38.25" x14ac:dyDescent="0.25">
      <c r="A409" s="99" t="s">
        <v>751</v>
      </c>
      <c r="B409" s="52" t="s">
        <v>119</v>
      </c>
      <c r="C409" s="3" t="s">
        <v>109</v>
      </c>
      <c r="D409" s="53">
        <v>65</v>
      </c>
      <c r="E409" s="129"/>
      <c r="F409" s="26"/>
      <c r="G409" s="175"/>
    </row>
    <row r="410" spans="1:7" ht="38.25" x14ac:dyDescent="0.25">
      <c r="A410" s="99" t="s">
        <v>752</v>
      </c>
      <c r="B410" s="52" t="s">
        <v>115</v>
      </c>
      <c r="C410" s="3" t="s">
        <v>109</v>
      </c>
      <c r="D410" s="53">
        <v>12.75</v>
      </c>
      <c r="E410" s="129"/>
      <c r="F410" s="26"/>
      <c r="G410" s="175"/>
    </row>
    <row r="411" spans="1:7" x14ac:dyDescent="0.25">
      <c r="A411" s="99" t="s">
        <v>753</v>
      </c>
      <c r="B411" s="179" t="s">
        <v>29</v>
      </c>
      <c r="C411" s="179"/>
      <c r="D411" s="179"/>
      <c r="E411" s="179"/>
      <c r="F411" s="179"/>
      <c r="G411" s="175"/>
    </row>
    <row r="412" spans="1:7" ht="44.25" customHeight="1" x14ac:dyDescent="0.25">
      <c r="A412" s="99" t="s">
        <v>754</v>
      </c>
      <c r="B412" s="52" t="s">
        <v>267</v>
      </c>
      <c r="C412" s="3" t="s">
        <v>54</v>
      </c>
      <c r="D412" s="53">
        <v>3</v>
      </c>
      <c r="E412" s="129"/>
      <c r="F412" s="26"/>
      <c r="G412" s="175"/>
    </row>
    <row r="413" spans="1:7" ht="18" customHeight="1" x14ac:dyDescent="0.25">
      <c r="A413" s="99" t="s">
        <v>755</v>
      </c>
      <c r="B413" s="179" t="s">
        <v>24</v>
      </c>
      <c r="C413" s="179"/>
      <c r="D413" s="179"/>
      <c r="E413" s="179"/>
      <c r="F413" s="179"/>
      <c r="G413" s="175"/>
    </row>
    <row r="414" spans="1:7" ht="95.25" customHeight="1" x14ac:dyDescent="0.25">
      <c r="A414" s="99" t="s">
        <v>756</v>
      </c>
      <c r="B414" s="52" t="s">
        <v>120</v>
      </c>
      <c r="C414" s="3" t="s">
        <v>109</v>
      </c>
      <c r="D414" s="53">
        <v>15</v>
      </c>
      <c r="E414" s="129"/>
      <c r="F414" s="26"/>
      <c r="G414" s="175"/>
    </row>
    <row r="415" spans="1:7" x14ac:dyDescent="0.25">
      <c r="A415" s="99" t="s">
        <v>757</v>
      </c>
      <c r="B415" s="179" t="s">
        <v>25</v>
      </c>
      <c r="C415" s="179"/>
      <c r="D415" s="179"/>
      <c r="E415" s="179"/>
      <c r="F415" s="179"/>
      <c r="G415" s="175"/>
    </row>
    <row r="416" spans="1:7" ht="25.5" x14ac:dyDescent="0.25">
      <c r="A416" s="99" t="s">
        <v>758</v>
      </c>
      <c r="B416" s="52" t="s">
        <v>104</v>
      </c>
      <c r="C416" s="3" t="s">
        <v>109</v>
      </c>
      <c r="D416" s="53">
        <v>75</v>
      </c>
      <c r="E416" s="129"/>
      <c r="F416" s="26"/>
      <c r="G416" s="175"/>
    </row>
    <row r="417" spans="1:7" ht="25.5" x14ac:dyDescent="0.25">
      <c r="A417" s="99" t="s">
        <v>759</v>
      </c>
      <c r="B417" s="52" t="s">
        <v>27</v>
      </c>
      <c r="C417" s="3" t="s">
        <v>114</v>
      </c>
      <c r="D417" s="53">
        <v>32</v>
      </c>
      <c r="E417" s="129"/>
      <c r="F417" s="26"/>
      <c r="G417" s="175"/>
    </row>
    <row r="418" spans="1:7" x14ac:dyDescent="0.25">
      <c r="A418" s="99" t="s">
        <v>760</v>
      </c>
      <c r="B418" s="52" t="s">
        <v>46</v>
      </c>
      <c r="C418" s="3" t="s">
        <v>114</v>
      </c>
      <c r="D418" s="53">
        <v>12</v>
      </c>
      <c r="E418" s="129"/>
      <c r="F418" s="26"/>
      <c r="G418" s="175"/>
    </row>
    <row r="419" spans="1:7" x14ac:dyDescent="0.25">
      <c r="A419" s="99" t="s">
        <v>761</v>
      </c>
      <c r="B419" s="179" t="s">
        <v>47</v>
      </c>
      <c r="C419" s="179"/>
      <c r="D419" s="179"/>
      <c r="E419" s="179"/>
      <c r="F419" s="179"/>
      <c r="G419" s="175"/>
    </row>
    <row r="420" spans="1:7" ht="42.75" customHeight="1" x14ac:dyDescent="0.25">
      <c r="A420" s="99" t="s">
        <v>762</v>
      </c>
      <c r="B420" s="52" t="s">
        <v>278</v>
      </c>
      <c r="C420" s="54" t="s">
        <v>54</v>
      </c>
      <c r="D420" s="53">
        <v>2</v>
      </c>
      <c r="E420" s="130"/>
      <c r="F420" s="26"/>
      <c r="G420" s="175"/>
    </row>
    <row r="421" spans="1:7" ht="27.75" customHeight="1" x14ac:dyDescent="0.25">
      <c r="A421" s="99" t="s">
        <v>763</v>
      </c>
      <c r="B421" s="52" t="s">
        <v>279</v>
      </c>
      <c r="C421" s="54" t="s">
        <v>54</v>
      </c>
      <c r="D421" s="53">
        <v>1</v>
      </c>
      <c r="E421" s="130"/>
      <c r="F421" s="26"/>
      <c r="G421" s="175"/>
    </row>
    <row r="422" spans="1:7" x14ac:dyDescent="0.25">
      <c r="A422" s="99" t="s">
        <v>764</v>
      </c>
      <c r="B422" s="52" t="s">
        <v>52</v>
      </c>
      <c r="C422" s="54" t="s">
        <v>54</v>
      </c>
      <c r="D422" s="53">
        <v>2</v>
      </c>
      <c r="E422" s="130"/>
      <c r="F422" s="26"/>
      <c r="G422" s="175"/>
    </row>
    <row r="423" spans="1:7" x14ac:dyDescent="0.25">
      <c r="A423" s="99" t="s">
        <v>765</v>
      </c>
      <c r="B423" s="52" t="s">
        <v>280</v>
      </c>
      <c r="C423" s="54" t="s">
        <v>54</v>
      </c>
      <c r="D423" s="53">
        <v>2</v>
      </c>
      <c r="E423" s="130"/>
      <c r="F423" s="26"/>
      <c r="G423" s="175"/>
    </row>
    <row r="424" spans="1:7" x14ac:dyDescent="0.25">
      <c r="A424" s="99" t="s">
        <v>766</v>
      </c>
      <c r="B424" s="52" t="s">
        <v>281</v>
      </c>
      <c r="C424" s="54" t="s">
        <v>54</v>
      </c>
      <c r="D424" s="53">
        <v>2</v>
      </c>
      <c r="E424" s="130"/>
      <c r="F424" s="26"/>
      <c r="G424" s="175"/>
    </row>
    <row r="425" spans="1:7" x14ac:dyDescent="0.25">
      <c r="A425" s="99" t="s">
        <v>767</v>
      </c>
      <c r="B425" s="179" t="s">
        <v>28</v>
      </c>
      <c r="C425" s="179"/>
      <c r="D425" s="179"/>
      <c r="E425" s="179"/>
      <c r="F425" s="179"/>
      <c r="G425" s="175"/>
    </row>
    <row r="426" spans="1:7" ht="68.25" customHeight="1" x14ac:dyDescent="0.25">
      <c r="A426" s="99" t="s">
        <v>768</v>
      </c>
      <c r="B426" s="52" t="s">
        <v>121</v>
      </c>
      <c r="C426" s="3" t="s">
        <v>54</v>
      </c>
      <c r="D426" s="53">
        <v>8</v>
      </c>
      <c r="E426" s="129"/>
      <c r="F426" s="26"/>
      <c r="G426" s="175"/>
    </row>
    <row r="427" spans="1:7" ht="68.25" customHeight="1" x14ac:dyDescent="0.25">
      <c r="A427" s="99" t="s">
        <v>769</v>
      </c>
      <c r="B427" s="52" t="s">
        <v>187</v>
      </c>
      <c r="C427" s="3" t="s">
        <v>54</v>
      </c>
      <c r="D427" s="53">
        <v>3</v>
      </c>
      <c r="E427" s="129"/>
      <c r="F427" s="26"/>
      <c r="G427" s="175"/>
    </row>
    <row r="428" spans="1:7" ht="81.75" customHeight="1" x14ac:dyDescent="0.25">
      <c r="A428" s="99" t="s">
        <v>770</v>
      </c>
      <c r="B428" s="52" t="s">
        <v>282</v>
      </c>
      <c r="C428" s="3" t="s">
        <v>54</v>
      </c>
      <c r="D428" s="53">
        <v>2</v>
      </c>
      <c r="E428" s="129"/>
      <c r="F428" s="26"/>
      <c r="G428" s="175"/>
    </row>
    <row r="429" spans="1:7" ht="68.25" customHeight="1" x14ac:dyDescent="0.25">
      <c r="A429" s="99" t="s">
        <v>771</v>
      </c>
      <c r="B429" s="52" t="s">
        <v>124</v>
      </c>
      <c r="C429" s="3" t="s">
        <v>54</v>
      </c>
      <c r="D429" s="53">
        <v>2</v>
      </c>
      <c r="E429" s="129"/>
      <c r="F429" s="26"/>
      <c r="G429" s="175"/>
    </row>
    <row r="430" spans="1:7" ht="52.5" customHeight="1" x14ac:dyDescent="0.25">
      <c r="A430" s="99" t="s">
        <v>772</v>
      </c>
      <c r="B430" s="52" t="s">
        <v>228</v>
      </c>
      <c r="C430" s="3" t="s">
        <v>54</v>
      </c>
      <c r="D430" s="53">
        <v>2</v>
      </c>
      <c r="E430" s="129"/>
      <c r="F430" s="26"/>
      <c r="G430" s="175"/>
    </row>
    <row r="431" spans="1:7" ht="68.25" customHeight="1" x14ac:dyDescent="0.25">
      <c r="A431" s="99" t="s">
        <v>773</v>
      </c>
      <c r="B431" s="52" t="s">
        <v>125</v>
      </c>
      <c r="C431" s="3" t="s">
        <v>54</v>
      </c>
      <c r="D431" s="53">
        <v>3</v>
      </c>
      <c r="E431" s="129"/>
      <c r="F431" s="26"/>
      <c r="G431" s="175"/>
    </row>
    <row r="432" spans="1:7" ht="44.25" customHeight="1" x14ac:dyDescent="0.25">
      <c r="A432" s="99" t="s">
        <v>774</v>
      </c>
      <c r="B432" s="52" t="s">
        <v>283</v>
      </c>
      <c r="C432" s="3" t="s">
        <v>54</v>
      </c>
      <c r="D432" s="53">
        <v>1</v>
      </c>
      <c r="E432" s="129"/>
      <c r="F432" s="26"/>
      <c r="G432" s="175"/>
    </row>
    <row r="433" spans="1:7" ht="98.25" customHeight="1" x14ac:dyDescent="0.25">
      <c r="A433" s="99" t="s">
        <v>775</v>
      </c>
      <c r="B433" s="52" t="s">
        <v>284</v>
      </c>
      <c r="C433" s="3" t="s">
        <v>20</v>
      </c>
      <c r="D433" s="53">
        <v>1</v>
      </c>
      <c r="E433" s="129"/>
      <c r="F433" s="26"/>
      <c r="G433" s="175"/>
    </row>
    <row r="434" spans="1:7" ht="42" customHeight="1" x14ac:dyDescent="0.25">
      <c r="A434" s="99" t="s">
        <v>776</v>
      </c>
      <c r="B434" s="52" t="s">
        <v>285</v>
      </c>
      <c r="C434" s="55" t="s">
        <v>20</v>
      </c>
      <c r="D434" s="53">
        <v>1</v>
      </c>
      <c r="E434" s="129"/>
      <c r="F434" s="33"/>
      <c r="G434" s="175"/>
    </row>
    <row r="435" spans="1:7" s="7" customFormat="1" ht="62.25" customHeight="1" x14ac:dyDescent="0.25">
      <c r="A435" s="99" t="s">
        <v>504</v>
      </c>
      <c r="B435" s="38" t="s">
        <v>931</v>
      </c>
      <c r="C435" s="39" t="s">
        <v>54</v>
      </c>
      <c r="D435" s="83">
        <v>1</v>
      </c>
      <c r="E435" s="132"/>
      <c r="F435" s="40"/>
      <c r="G435" s="175"/>
    </row>
    <row r="436" spans="1:7" s="7" customFormat="1" ht="15.75" customHeight="1" x14ac:dyDescent="0.25">
      <c r="A436" s="121" t="s">
        <v>288</v>
      </c>
      <c r="B436" s="204" t="s">
        <v>917</v>
      </c>
      <c r="C436" s="204"/>
      <c r="D436" s="204"/>
      <c r="E436" s="204"/>
      <c r="F436" s="204"/>
      <c r="G436" s="175"/>
    </row>
    <row r="437" spans="1:7" ht="15.75" customHeight="1" x14ac:dyDescent="0.25">
      <c r="A437" s="101" t="s">
        <v>777</v>
      </c>
      <c r="B437" s="179" t="s">
        <v>36</v>
      </c>
      <c r="C437" s="179"/>
      <c r="D437" s="179"/>
      <c r="E437" s="179"/>
      <c r="F437" s="179"/>
      <c r="G437" s="175"/>
    </row>
    <row r="438" spans="1:7" ht="17.25" customHeight="1" x14ac:dyDescent="0.25">
      <c r="A438" s="101" t="s">
        <v>778</v>
      </c>
      <c r="B438" s="52" t="s">
        <v>57</v>
      </c>
      <c r="C438" s="3" t="s">
        <v>109</v>
      </c>
      <c r="D438" s="53">
        <f>78.8+37.8</f>
        <v>116.6</v>
      </c>
      <c r="E438" s="129"/>
      <c r="F438" s="26"/>
      <c r="G438" s="175"/>
    </row>
    <row r="439" spans="1:7" x14ac:dyDescent="0.25">
      <c r="A439" s="101" t="s">
        <v>779</v>
      </c>
      <c r="B439" s="179" t="s">
        <v>38</v>
      </c>
      <c r="C439" s="179"/>
      <c r="D439" s="179"/>
      <c r="E439" s="179"/>
      <c r="F439" s="179"/>
      <c r="G439" s="175"/>
    </row>
    <row r="440" spans="1:7" x14ac:dyDescent="0.25">
      <c r="A440" s="101" t="s">
        <v>780</v>
      </c>
      <c r="B440" s="51" t="s">
        <v>153</v>
      </c>
      <c r="C440" s="3" t="s">
        <v>131</v>
      </c>
      <c r="D440" s="53">
        <f>55*0.65*0.45</f>
        <v>16.087500000000002</v>
      </c>
      <c r="E440" s="130"/>
      <c r="F440" s="26"/>
      <c r="G440" s="175"/>
    </row>
    <row r="441" spans="1:7" ht="18.75" customHeight="1" x14ac:dyDescent="0.25">
      <c r="A441" s="101" t="s">
        <v>781</v>
      </c>
      <c r="B441" s="51" t="s">
        <v>155</v>
      </c>
      <c r="C441" s="3" t="s">
        <v>131</v>
      </c>
      <c r="D441" s="53">
        <v>25</v>
      </c>
      <c r="E441" s="130"/>
      <c r="F441" s="26"/>
      <c r="G441" s="175"/>
    </row>
    <row r="442" spans="1:7" ht="32.25" customHeight="1" x14ac:dyDescent="0.25">
      <c r="A442" s="74" t="s">
        <v>874</v>
      </c>
      <c r="B442" s="52" t="s">
        <v>933</v>
      </c>
      <c r="C442" s="3" t="s">
        <v>131</v>
      </c>
      <c r="D442" s="28">
        <v>136</v>
      </c>
      <c r="E442" s="29"/>
      <c r="F442" s="29"/>
      <c r="G442" s="175"/>
    </row>
    <row r="443" spans="1:7" ht="15.75" customHeight="1" x14ac:dyDescent="0.25">
      <c r="A443" s="101" t="s">
        <v>782</v>
      </c>
      <c r="B443" s="179" t="s">
        <v>39</v>
      </c>
      <c r="C443" s="179"/>
      <c r="D443" s="179"/>
      <c r="E443" s="179"/>
      <c r="F443" s="179"/>
      <c r="G443" s="175"/>
    </row>
    <row r="444" spans="1:7" ht="45" customHeight="1" x14ac:dyDescent="0.25">
      <c r="A444" s="101" t="s">
        <v>378</v>
      </c>
      <c r="B444" s="47" t="s">
        <v>934</v>
      </c>
      <c r="C444" s="4" t="s">
        <v>12</v>
      </c>
      <c r="D444" s="5">
        <f>36.1*1.8</f>
        <v>64.98</v>
      </c>
      <c r="E444" s="138"/>
      <c r="F444" s="26"/>
      <c r="G444" s="175"/>
    </row>
    <row r="445" spans="1:7" ht="30.75" customHeight="1" x14ac:dyDescent="0.25">
      <c r="A445" s="101" t="s">
        <v>783</v>
      </c>
      <c r="B445" s="52" t="s">
        <v>58</v>
      </c>
      <c r="C445" s="3" t="s">
        <v>131</v>
      </c>
      <c r="D445" s="53">
        <f>63.8*0.45*0.25</f>
        <v>7.1775000000000002</v>
      </c>
      <c r="E445" s="129"/>
      <c r="F445" s="26"/>
      <c r="G445" s="175"/>
    </row>
    <row r="446" spans="1:7" ht="41.25" customHeight="1" x14ac:dyDescent="0.25">
      <c r="A446" s="101" t="s">
        <v>784</v>
      </c>
      <c r="B446" s="56" t="s">
        <v>289</v>
      </c>
      <c r="C446" s="3" t="s">
        <v>109</v>
      </c>
      <c r="D446" s="53">
        <v>116.7</v>
      </c>
      <c r="E446" s="129"/>
      <c r="F446" s="26"/>
      <c r="G446" s="175"/>
    </row>
    <row r="447" spans="1:7" ht="44.25" customHeight="1" x14ac:dyDescent="0.25">
      <c r="A447" s="101" t="s">
        <v>785</v>
      </c>
      <c r="B447" s="52" t="s">
        <v>955</v>
      </c>
      <c r="C447" s="3" t="s">
        <v>109</v>
      </c>
      <c r="D447" s="53">
        <f>(27*2.9)+(36*1.4)</f>
        <v>128.69999999999999</v>
      </c>
      <c r="E447" s="129"/>
      <c r="F447" s="26"/>
      <c r="G447" s="175"/>
    </row>
    <row r="448" spans="1:7" ht="32.25" customHeight="1" x14ac:dyDescent="0.25">
      <c r="A448" s="101" t="s">
        <v>786</v>
      </c>
      <c r="B448" s="57" t="s">
        <v>290</v>
      </c>
      <c r="C448" s="3" t="s">
        <v>109</v>
      </c>
      <c r="D448" s="53">
        <v>4</v>
      </c>
      <c r="E448" s="129"/>
      <c r="F448" s="26"/>
      <c r="G448" s="175"/>
    </row>
    <row r="449" spans="1:7" x14ac:dyDescent="0.25">
      <c r="A449" s="101" t="s">
        <v>787</v>
      </c>
      <c r="B449" s="180" t="s">
        <v>291</v>
      </c>
      <c r="C449" s="180"/>
      <c r="D449" s="180"/>
      <c r="E449" s="180"/>
      <c r="F449" s="180"/>
      <c r="G449" s="175"/>
    </row>
    <row r="450" spans="1:7" ht="42" customHeight="1" x14ac:dyDescent="0.25">
      <c r="A450" s="101" t="s">
        <v>788</v>
      </c>
      <c r="B450" s="52" t="s">
        <v>292</v>
      </c>
      <c r="C450" s="3" t="s">
        <v>54</v>
      </c>
      <c r="D450" s="53">
        <v>7</v>
      </c>
      <c r="E450" s="129"/>
      <c r="F450" s="26"/>
      <c r="G450" s="175"/>
    </row>
    <row r="451" spans="1:7" ht="55.5" customHeight="1" x14ac:dyDescent="0.25">
      <c r="A451" s="101" t="s">
        <v>789</v>
      </c>
      <c r="B451" s="52" t="s">
        <v>293</v>
      </c>
      <c r="C451" s="3" t="s">
        <v>54</v>
      </c>
      <c r="D451" s="53">
        <v>8</v>
      </c>
      <c r="E451" s="129"/>
      <c r="F451" s="26"/>
      <c r="G451" s="175"/>
    </row>
    <row r="452" spans="1:7" x14ac:dyDescent="0.25">
      <c r="A452" s="101" t="s">
        <v>790</v>
      </c>
      <c r="B452" s="179" t="s">
        <v>59</v>
      </c>
      <c r="C452" s="179"/>
      <c r="D452" s="179"/>
      <c r="E452" s="179"/>
      <c r="F452" s="179"/>
      <c r="G452" s="175"/>
    </row>
    <row r="453" spans="1:7" ht="123" customHeight="1" x14ac:dyDescent="0.25">
      <c r="A453" s="101" t="s">
        <v>791</v>
      </c>
      <c r="B453" s="52" t="s">
        <v>265</v>
      </c>
      <c r="C453" s="3" t="s">
        <v>109</v>
      </c>
      <c r="D453" s="53">
        <f>87.5+45.1</f>
        <v>132.6</v>
      </c>
      <c r="E453" s="129"/>
      <c r="F453" s="26"/>
      <c r="G453" s="175"/>
    </row>
    <row r="454" spans="1:7" ht="57.75" customHeight="1" x14ac:dyDescent="0.25">
      <c r="A454" s="101" t="s">
        <v>792</v>
      </c>
      <c r="B454" s="52" t="s">
        <v>112</v>
      </c>
      <c r="C454" s="3" t="s">
        <v>114</v>
      </c>
      <c r="D454" s="53">
        <v>25.2</v>
      </c>
      <c r="E454" s="129"/>
      <c r="F454" s="26"/>
      <c r="G454" s="175"/>
    </row>
    <row r="455" spans="1:7" x14ac:dyDescent="0.25">
      <c r="A455" s="101" t="s">
        <v>793</v>
      </c>
      <c r="B455" s="179" t="s">
        <v>60</v>
      </c>
      <c r="C455" s="179"/>
      <c r="D455" s="179"/>
      <c r="E455" s="179"/>
      <c r="F455" s="179"/>
      <c r="G455" s="175"/>
    </row>
    <row r="456" spans="1:7" ht="42" customHeight="1" x14ac:dyDescent="0.25">
      <c r="A456" s="101" t="s">
        <v>794</v>
      </c>
      <c r="B456" s="52" t="s">
        <v>113</v>
      </c>
      <c r="C456" s="3" t="s">
        <v>114</v>
      </c>
      <c r="D456" s="53">
        <v>12</v>
      </c>
      <c r="E456" s="129"/>
      <c r="F456" s="26"/>
      <c r="G456" s="175"/>
    </row>
    <row r="457" spans="1:7" x14ac:dyDescent="0.25">
      <c r="A457" s="101" t="s">
        <v>795</v>
      </c>
      <c r="B457" s="179" t="s">
        <v>294</v>
      </c>
      <c r="C457" s="179"/>
      <c r="D457" s="179"/>
      <c r="E457" s="179"/>
      <c r="F457" s="179"/>
      <c r="G457" s="175"/>
    </row>
    <row r="458" spans="1:7" ht="57.75" customHeight="1" x14ac:dyDescent="0.25">
      <c r="A458" s="101" t="s">
        <v>796</v>
      </c>
      <c r="B458" s="52" t="s">
        <v>295</v>
      </c>
      <c r="C458" s="3" t="s">
        <v>54</v>
      </c>
      <c r="D458" s="53">
        <v>1</v>
      </c>
      <c r="E458" s="129"/>
      <c r="F458" s="26"/>
      <c r="G458" s="175"/>
    </row>
    <row r="459" spans="1:7" ht="32.25" customHeight="1" x14ac:dyDescent="0.25">
      <c r="A459" s="101" t="s">
        <v>797</v>
      </c>
      <c r="B459" s="52" t="s">
        <v>296</v>
      </c>
      <c r="C459" s="3" t="s">
        <v>54</v>
      </c>
      <c r="D459" s="53">
        <v>1</v>
      </c>
      <c r="E459" s="129"/>
      <c r="F459" s="26"/>
      <c r="G459" s="175"/>
    </row>
    <row r="460" spans="1:7" x14ac:dyDescent="0.25">
      <c r="A460" s="101" t="s">
        <v>798</v>
      </c>
      <c r="B460" s="52" t="s">
        <v>297</v>
      </c>
      <c r="C460" s="3" t="s">
        <v>54</v>
      </c>
      <c r="D460" s="53">
        <v>1</v>
      </c>
      <c r="E460" s="129"/>
      <c r="F460" s="26"/>
      <c r="G460" s="175"/>
    </row>
    <row r="461" spans="1:7" ht="38.25" x14ac:dyDescent="0.25">
      <c r="A461" s="101" t="s">
        <v>799</v>
      </c>
      <c r="B461" s="58" t="s">
        <v>298</v>
      </c>
      <c r="C461" s="3" t="s">
        <v>54</v>
      </c>
      <c r="D461" s="53">
        <v>1</v>
      </c>
      <c r="E461" s="129"/>
      <c r="F461" s="26"/>
      <c r="G461" s="175"/>
    </row>
    <row r="462" spans="1:7" ht="25.5" x14ac:dyDescent="0.25">
      <c r="A462" s="101" t="s">
        <v>800</v>
      </c>
      <c r="B462" s="58" t="s">
        <v>299</v>
      </c>
      <c r="C462" s="3" t="s">
        <v>54</v>
      </c>
      <c r="D462" s="53">
        <v>2</v>
      </c>
      <c r="E462" s="129"/>
      <c r="F462" s="26"/>
      <c r="G462" s="175"/>
    </row>
    <row r="463" spans="1:7" ht="42.75" customHeight="1" x14ac:dyDescent="0.25">
      <c r="A463" s="101" t="s">
        <v>801</v>
      </c>
      <c r="B463" s="58" t="s">
        <v>300</v>
      </c>
      <c r="C463" s="3" t="s">
        <v>54</v>
      </c>
      <c r="D463" s="53">
        <v>2</v>
      </c>
      <c r="E463" s="129"/>
      <c r="F463" s="26"/>
      <c r="G463" s="175"/>
    </row>
    <row r="464" spans="1:7" ht="17.25" customHeight="1" x14ac:dyDescent="0.25">
      <c r="A464" s="101" t="s">
        <v>802</v>
      </c>
      <c r="B464" s="59" t="s">
        <v>301</v>
      </c>
      <c r="C464" s="3" t="s">
        <v>54</v>
      </c>
      <c r="D464" s="53">
        <v>1</v>
      </c>
      <c r="E464" s="129"/>
      <c r="F464" s="26"/>
      <c r="G464" s="175"/>
    </row>
    <row r="465" spans="1:7" ht="15.75" customHeight="1" x14ac:dyDescent="0.25">
      <c r="A465" s="101" t="s">
        <v>803</v>
      </c>
      <c r="B465" s="60" t="s">
        <v>302</v>
      </c>
      <c r="C465" s="3" t="s">
        <v>54</v>
      </c>
      <c r="D465" s="53">
        <v>1</v>
      </c>
      <c r="E465" s="129"/>
      <c r="F465" s="26"/>
      <c r="G465" s="175"/>
    </row>
    <row r="466" spans="1:7" x14ac:dyDescent="0.25">
      <c r="A466" s="101" t="s">
        <v>804</v>
      </c>
      <c r="B466" s="203" t="s">
        <v>303</v>
      </c>
      <c r="C466" s="203"/>
      <c r="D466" s="203"/>
      <c r="E466" s="203"/>
      <c r="F466" s="203"/>
      <c r="G466" s="175"/>
    </row>
    <row r="467" spans="1:7" ht="46.5" customHeight="1" x14ac:dyDescent="0.25">
      <c r="A467" s="101" t="s">
        <v>805</v>
      </c>
      <c r="B467" s="60" t="s">
        <v>304</v>
      </c>
      <c r="C467" s="3" t="s">
        <v>54</v>
      </c>
      <c r="D467" s="53">
        <v>1</v>
      </c>
      <c r="E467" s="129"/>
      <c r="F467" s="26"/>
      <c r="G467" s="175"/>
    </row>
    <row r="468" spans="1:7" ht="53.25" customHeight="1" x14ac:dyDescent="0.25">
      <c r="A468" s="101" t="s">
        <v>806</v>
      </c>
      <c r="B468" s="60" t="s">
        <v>305</v>
      </c>
      <c r="C468" s="3" t="s">
        <v>54</v>
      </c>
      <c r="D468" s="53">
        <v>1</v>
      </c>
      <c r="E468" s="129"/>
      <c r="F468" s="26"/>
      <c r="G468" s="175"/>
    </row>
    <row r="469" spans="1:7" ht="42" customHeight="1" x14ac:dyDescent="0.25">
      <c r="A469" s="101" t="s">
        <v>807</v>
      </c>
      <c r="B469" s="61" t="s">
        <v>306</v>
      </c>
      <c r="C469" s="3" t="s">
        <v>54</v>
      </c>
      <c r="D469" s="53">
        <v>1</v>
      </c>
      <c r="E469" s="129"/>
      <c r="F469" s="26"/>
      <c r="G469" s="175"/>
    </row>
    <row r="470" spans="1:7" x14ac:dyDescent="0.25">
      <c r="A470" s="101" t="s">
        <v>808</v>
      </c>
      <c r="B470" s="179" t="s">
        <v>23</v>
      </c>
      <c r="C470" s="179"/>
      <c r="D470" s="179"/>
      <c r="E470" s="179"/>
      <c r="F470" s="179"/>
      <c r="G470" s="175"/>
    </row>
    <row r="471" spans="1:7" ht="29.25" customHeight="1" x14ac:dyDescent="0.25">
      <c r="A471" s="101" t="s">
        <v>809</v>
      </c>
      <c r="B471" s="52" t="s">
        <v>116</v>
      </c>
      <c r="C471" s="3" t="s">
        <v>109</v>
      </c>
      <c r="D471" s="53">
        <f>((27*2.9)+(36*1.4))*2</f>
        <v>257.39999999999998</v>
      </c>
      <c r="E471" s="129"/>
      <c r="F471" s="26"/>
      <c r="G471" s="175"/>
    </row>
    <row r="472" spans="1:7" ht="18" customHeight="1" x14ac:dyDescent="0.25">
      <c r="A472" s="101" t="s">
        <v>810</v>
      </c>
      <c r="B472" s="52" t="s">
        <v>117</v>
      </c>
      <c r="C472" s="3" t="s">
        <v>109</v>
      </c>
      <c r="D472" s="53">
        <f>((27*2.9)+(36*1.4))*2</f>
        <v>257.39999999999998</v>
      </c>
      <c r="E472" s="129"/>
      <c r="F472" s="26"/>
      <c r="G472" s="175"/>
    </row>
    <row r="473" spans="1:7" ht="42.75" customHeight="1" x14ac:dyDescent="0.25">
      <c r="A473" s="101" t="s">
        <v>811</v>
      </c>
      <c r="B473" s="52" t="s">
        <v>118</v>
      </c>
      <c r="C473" s="3" t="s">
        <v>109</v>
      </c>
      <c r="D473" s="53">
        <f>(27*2.9)+(36*1.4)</f>
        <v>128.69999999999999</v>
      </c>
      <c r="E473" s="129"/>
      <c r="F473" s="26"/>
      <c r="G473" s="175"/>
    </row>
    <row r="474" spans="1:7" ht="38.25" x14ac:dyDescent="0.25">
      <c r="A474" s="101" t="s">
        <v>812</v>
      </c>
      <c r="B474" s="52" t="s">
        <v>119</v>
      </c>
      <c r="C474" s="3" t="s">
        <v>109</v>
      </c>
      <c r="D474" s="53">
        <f>(27*1.4)+(36*1.4)</f>
        <v>88.199999999999989</v>
      </c>
      <c r="E474" s="129"/>
      <c r="F474" s="26"/>
      <c r="G474" s="175"/>
    </row>
    <row r="475" spans="1:7" ht="38.25" x14ac:dyDescent="0.25">
      <c r="A475" s="101" t="s">
        <v>813</v>
      </c>
      <c r="B475" s="52" t="s">
        <v>115</v>
      </c>
      <c r="C475" s="3" t="s">
        <v>109</v>
      </c>
      <c r="D475" s="53">
        <f>(27*2.9)+(36*1.4)</f>
        <v>128.69999999999999</v>
      </c>
      <c r="E475" s="129"/>
      <c r="F475" s="26"/>
      <c r="G475" s="175"/>
    </row>
    <row r="476" spans="1:7" ht="30" customHeight="1" x14ac:dyDescent="0.25">
      <c r="A476" s="101" t="s">
        <v>814</v>
      </c>
      <c r="B476" s="52" t="s">
        <v>307</v>
      </c>
      <c r="C476" s="3" t="s">
        <v>109</v>
      </c>
      <c r="D476" s="53">
        <f>7*0.4</f>
        <v>2.8000000000000003</v>
      </c>
      <c r="E476" s="129"/>
      <c r="F476" s="26"/>
      <c r="G476" s="175"/>
    </row>
    <row r="477" spans="1:7" x14ac:dyDescent="0.25">
      <c r="A477" s="101" t="s">
        <v>815</v>
      </c>
      <c r="B477" s="179" t="s">
        <v>24</v>
      </c>
      <c r="C477" s="179"/>
      <c r="D477" s="179"/>
      <c r="E477" s="179"/>
      <c r="F477" s="179"/>
      <c r="G477" s="175"/>
    </row>
    <row r="478" spans="1:7" ht="108" customHeight="1" x14ac:dyDescent="0.25">
      <c r="A478" s="101" t="s">
        <v>816</v>
      </c>
      <c r="B478" s="52" t="s">
        <v>308</v>
      </c>
      <c r="C478" s="3" t="s">
        <v>109</v>
      </c>
      <c r="D478" s="53">
        <v>4.5</v>
      </c>
      <c r="E478" s="129"/>
      <c r="F478" s="26"/>
      <c r="G478" s="175"/>
    </row>
    <row r="479" spans="1:7" ht="15.75" customHeight="1" x14ac:dyDescent="0.25">
      <c r="A479" s="101" t="s">
        <v>817</v>
      </c>
      <c r="B479" s="52" t="s">
        <v>309</v>
      </c>
      <c r="C479" s="3" t="s">
        <v>109</v>
      </c>
      <c r="D479" s="53">
        <v>3</v>
      </c>
      <c r="E479" s="129"/>
      <c r="F479" s="26"/>
      <c r="G479" s="175"/>
    </row>
    <row r="480" spans="1:7" x14ac:dyDescent="0.25">
      <c r="A480" s="101" t="s">
        <v>818</v>
      </c>
      <c r="B480" s="179" t="s">
        <v>25</v>
      </c>
      <c r="C480" s="179"/>
      <c r="D480" s="179"/>
      <c r="E480" s="179"/>
      <c r="F480" s="179"/>
      <c r="G480" s="175"/>
    </row>
    <row r="481" spans="1:7" ht="27.75" customHeight="1" x14ac:dyDescent="0.25">
      <c r="A481" s="101" t="s">
        <v>819</v>
      </c>
      <c r="B481" s="52" t="s">
        <v>104</v>
      </c>
      <c r="C481" s="3" t="s">
        <v>109</v>
      </c>
      <c r="D481" s="53">
        <f>78.8+37.8</f>
        <v>116.6</v>
      </c>
      <c r="E481" s="129"/>
      <c r="F481" s="26"/>
      <c r="G481" s="175"/>
    </row>
    <row r="482" spans="1:7" ht="30" customHeight="1" x14ac:dyDescent="0.25">
      <c r="A482" s="101" t="s">
        <v>820</v>
      </c>
      <c r="B482" s="52" t="s">
        <v>27</v>
      </c>
      <c r="C482" s="3" t="s">
        <v>114</v>
      </c>
      <c r="D482" s="53">
        <f>27.8+36.1</f>
        <v>63.900000000000006</v>
      </c>
      <c r="E482" s="129"/>
      <c r="F482" s="26"/>
      <c r="G482" s="175"/>
    </row>
    <row r="483" spans="1:7" ht="15.75" customHeight="1" x14ac:dyDescent="0.25">
      <c r="A483" s="101" t="s">
        <v>821</v>
      </c>
      <c r="B483" s="179" t="s">
        <v>29</v>
      </c>
      <c r="C483" s="179"/>
      <c r="D483" s="179"/>
      <c r="E483" s="179"/>
      <c r="F483" s="179"/>
      <c r="G483" s="175"/>
    </row>
    <row r="484" spans="1:7" ht="38.25" x14ac:dyDescent="0.25">
      <c r="A484" s="101" t="s">
        <v>822</v>
      </c>
      <c r="B484" s="52" t="s">
        <v>267</v>
      </c>
      <c r="C484" s="3" t="s">
        <v>54</v>
      </c>
      <c r="D484" s="53">
        <v>3</v>
      </c>
      <c r="E484" s="129"/>
      <c r="F484" s="26"/>
      <c r="G484" s="175"/>
    </row>
    <row r="485" spans="1:7" x14ac:dyDescent="0.25">
      <c r="A485" s="101" t="s">
        <v>823</v>
      </c>
      <c r="B485" s="179" t="s">
        <v>28</v>
      </c>
      <c r="C485" s="179"/>
      <c r="D485" s="179"/>
      <c r="E485" s="179"/>
      <c r="F485" s="179"/>
      <c r="G485" s="175"/>
    </row>
    <row r="486" spans="1:7" ht="71.25" customHeight="1" x14ac:dyDescent="0.25">
      <c r="A486" s="101" t="s">
        <v>824</v>
      </c>
      <c r="B486" s="52" t="s">
        <v>311</v>
      </c>
      <c r="C486" s="54" t="s">
        <v>54</v>
      </c>
      <c r="D486" s="28">
        <v>2</v>
      </c>
      <c r="E486" s="130"/>
      <c r="F486" s="29"/>
      <c r="G486" s="175"/>
    </row>
    <row r="487" spans="1:7" ht="45" customHeight="1" x14ac:dyDescent="0.25">
      <c r="A487" s="101" t="s">
        <v>825</v>
      </c>
      <c r="B487" s="52" t="s">
        <v>228</v>
      </c>
      <c r="C487" s="54" t="s">
        <v>54</v>
      </c>
      <c r="D487" s="28">
        <v>8</v>
      </c>
      <c r="E487" s="130"/>
      <c r="F487" s="29"/>
      <c r="G487" s="175"/>
    </row>
    <row r="488" spans="1:7" ht="38.25" x14ac:dyDescent="0.25">
      <c r="A488" s="101" t="s">
        <v>826</v>
      </c>
      <c r="B488" s="52" t="s">
        <v>312</v>
      </c>
      <c r="C488" s="54" t="s">
        <v>54</v>
      </c>
      <c r="D488" s="28">
        <v>1</v>
      </c>
      <c r="E488" s="130"/>
      <c r="F488" s="29"/>
      <c r="G488" s="175"/>
    </row>
    <row r="489" spans="1:7" ht="54.75" customHeight="1" x14ac:dyDescent="0.25">
      <c r="A489" s="101" t="s">
        <v>827</v>
      </c>
      <c r="B489" s="52" t="s">
        <v>313</v>
      </c>
      <c r="C489" s="54" t="s">
        <v>54</v>
      </c>
      <c r="D489" s="28">
        <v>1</v>
      </c>
      <c r="E489" s="130"/>
      <c r="F489" s="29"/>
      <c r="G489" s="175"/>
    </row>
    <row r="490" spans="1:7" ht="54" customHeight="1" x14ac:dyDescent="0.25">
      <c r="A490" s="101" t="s">
        <v>828</v>
      </c>
      <c r="B490" s="52" t="s">
        <v>314</v>
      </c>
      <c r="C490" s="54" t="s">
        <v>54</v>
      </c>
      <c r="D490" s="28">
        <v>1</v>
      </c>
      <c r="E490" s="130"/>
      <c r="F490" s="29"/>
      <c r="G490" s="175"/>
    </row>
    <row r="491" spans="1:7" ht="40.5" customHeight="1" x14ac:dyDescent="0.25">
      <c r="A491" s="101" t="s">
        <v>829</v>
      </c>
      <c r="B491" s="52" t="s">
        <v>315</v>
      </c>
      <c r="C491" s="54" t="s">
        <v>54</v>
      </c>
      <c r="D491" s="28">
        <v>1</v>
      </c>
      <c r="E491" s="130"/>
      <c r="F491" s="29"/>
      <c r="G491" s="175"/>
    </row>
    <row r="492" spans="1:7" ht="41.25" customHeight="1" x14ac:dyDescent="0.25">
      <c r="A492" s="101" t="s">
        <v>830</v>
      </c>
      <c r="B492" s="52" t="s">
        <v>283</v>
      </c>
      <c r="C492" s="3" t="s">
        <v>54</v>
      </c>
      <c r="D492" s="53">
        <v>1</v>
      </c>
      <c r="E492" s="129"/>
      <c r="F492" s="29"/>
      <c r="G492" s="175"/>
    </row>
    <row r="493" spans="1:7" ht="28.5" customHeight="1" x14ac:dyDescent="0.25">
      <c r="A493" s="101" t="s">
        <v>831</v>
      </c>
      <c r="B493" s="52" t="s">
        <v>316</v>
      </c>
      <c r="C493" s="3" t="s">
        <v>20</v>
      </c>
      <c r="D493" s="53">
        <v>12</v>
      </c>
      <c r="E493" s="129"/>
      <c r="F493" s="29"/>
      <c r="G493" s="175"/>
    </row>
    <row r="494" spans="1:7" ht="17.25" customHeight="1" x14ac:dyDescent="0.25">
      <c r="A494" s="102">
        <v>4</v>
      </c>
      <c r="B494" s="173" t="s">
        <v>55</v>
      </c>
      <c r="C494" s="173"/>
      <c r="D494" s="173"/>
      <c r="E494" s="173"/>
      <c r="F494" s="173"/>
      <c r="G494" s="100"/>
    </row>
    <row r="495" spans="1:7" ht="16.5" customHeight="1" x14ac:dyDescent="0.25">
      <c r="A495" s="124">
        <v>4.0999999999999996</v>
      </c>
      <c r="B495" s="200" t="s">
        <v>317</v>
      </c>
      <c r="C495" s="201"/>
      <c r="D495" s="201"/>
      <c r="E495" s="201"/>
      <c r="F495" s="202"/>
      <c r="G495" s="197"/>
    </row>
    <row r="496" spans="1:7" ht="27.75" customHeight="1" x14ac:dyDescent="0.25">
      <c r="A496" s="103" t="s">
        <v>62</v>
      </c>
      <c r="B496" s="62" t="s">
        <v>318</v>
      </c>
      <c r="C496" s="39" t="s">
        <v>114</v>
      </c>
      <c r="D496" s="32">
        <v>100</v>
      </c>
      <c r="E496" s="131"/>
      <c r="F496" s="33"/>
      <c r="G496" s="197"/>
    </row>
    <row r="497" spans="1:11" ht="29.25" customHeight="1" x14ac:dyDescent="0.25">
      <c r="A497" s="103" t="s">
        <v>63</v>
      </c>
      <c r="B497" s="62" t="s">
        <v>319</v>
      </c>
      <c r="C497" s="39" t="s">
        <v>114</v>
      </c>
      <c r="D497" s="32">
        <v>145</v>
      </c>
      <c r="E497" s="131"/>
      <c r="F497" s="33"/>
      <c r="G497" s="197"/>
      <c r="I497" s="229"/>
      <c r="J497" s="230"/>
      <c r="K497" s="231"/>
    </row>
    <row r="498" spans="1:11" ht="27.75" customHeight="1" x14ac:dyDescent="0.25">
      <c r="A498" s="103" t="s">
        <v>64</v>
      </c>
      <c r="B498" s="62" t="s">
        <v>320</v>
      </c>
      <c r="C498" s="39" t="s">
        <v>114</v>
      </c>
      <c r="D498" s="32">
        <v>75</v>
      </c>
      <c r="E498" s="131"/>
      <c r="F498" s="33"/>
      <c r="G498" s="197"/>
    </row>
    <row r="499" spans="1:11" ht="53.25" customHeight="1" x14ac:dyDescent="0.25">
      <c r="A499" s="103" t="s">
        <v>321</v>
      </c>
      <c r="B499" s="52" t="s">
        <v>322</v>
      </c>
      <c r="C499" s="3" t="s">
        <v>54</v>
      </c>
      <c r="D499" s="28">
        <v>17</v>
      </c>
      <c r="E499" s="130"/>
      <c r="F499" s="33"/>
      <c r="G499" s="197"/>
    </row>
    <row r="500" spans="1:11" ht="30" customHeight="1" x14ac:dyDescent="0.25">
      <c r="A500" s="103" t="s">
        <v>323</v>
      </c>
      <c r="B500" s="52" t="s">
        <v>324</v>
      </c>
      <c r="C500" s="3" t="s">
        <v>54</v>
      </c>
      <c r="D500" s="28">
        <v>6</v>
      </c>
      <c r="E500" s="130"/>
      <c r="F500" s="33"/>
      <c r="G500" s="197"/>
    </row>
    <row r="501" spans="1:11" x14ac:dyDescent="0.25">
      <c r="A501" s="124">
        <v>4.2</v>
      </c>
      <c r="B501" s="198" t="s">
        <v>325</v>
      </c>
      <c r="C501" s="198"/>
      <c r="D501" s="198"/>
      <c r="E501" s="198"/>
      <c r="F501" s="198"/>
      <c r="G501" s="197"/>
    </row>
    <row r="502" spans="1:11" ht="51" x14ac:dyDescent="0.25">
      <c r="A502" s="101" t="s">
        <v>65</v>
      </c>
      <c r="B502" s="15" t="s">
        <v>326</v>
      </c>
      <c r="C502" s="3" t="s">
        <v>54</v>
      </c>
      <c r="D502" s="28">
        <v>10</v>
      </c>
      <c r="E502" s="130"/>
      <c r="F502" s="29"/>
      <c r="G502" s="197"/>
    </row>
    <row r="503" spans="1:11" ht="25.5" x14ac:dyDescent="0.25">
      <c r="A503" s="101" t="s">
        <v>66</v>
      </c>
      <c r="B503" s="15" t="s">
        <v>327</v>
      </c>
      <c r="C503" s="3" t="s">
        <v>114</v>
      </c>
      <c r="D503" s="28">
        <v>341.6</v>
      </c>
      <c r="E503" s="130"/>
      <c r="F503" s="29"/>
      <c r="G503" s="197"/>
    </row>
    <row r="504" spans="1:11" ht="25.5" x14ac:dyDescent="0.25">
      <c r="A504" s="101" t="s">
        <v>67</v>
      </c>
      <c r="B504" s="15" t="s">
        <v>328</v>
      </c>
      <c r="C504" s="3" t="s">
        <v>114</v>
      </c>
      <c r="D504" s="28">
        <v>341.6</v>
      </c>
      <c r="E504" s="130"/>
      <c r="F504" s="29"/>
      <c r="G504" s="197"/>
    </row>
    <row r="505" spans="1:11" x14ac:dyDescent="0.25">
      <c r="A505" s="124">
        <v>4.3</v>
      </c>
      <c r="B505" s="198" t="s">
        <v>329</v>
      </c>
      <c r="C505" s="198"/>
      <c r="D505" s="198"/>
      <c r="E505" s="198"/>
      <c r="F505" s="198"/>
      <c r="G505" s="197"/>
    </row>
    <row r="506" spans="1:11" ht="38.25" x14ac:dyDescent="0.25">
      <c r="A506" s="101" t="s">
        <v>68</v>
      </c>
      <c r="B506" s="15" t="s">
        <v>330</v>
      </c>
      <c r="C506" s="3" t="s">
        <v>114</v>
      </c>
      <c r="D506" s="28">
        <v>200</v>
      </c>
      <c r="E506" s="130"/>
      <c r="F506" s="29"/>
      <c r="G506" s="197"/>
    </row>
    <row r="507" spans="1:11" ht="38.25" x14ac:dyDescent="0.25">
      <c r="A507" s="101" t="s">
        <v>69</v>
      </c>
      <c r="B507" s="15" t="s">
        <v>331</v>
      </c>
      <c r="C507" s="3" t="s">
        <v>114</v>
      </c>
      <c r="D507" s="28">
        <v>200</v>
      </c>
      <c r="E507" s="130"/>
      <c r="F507" s="29"/>
      <c r="G507" s="197"/>
    </row>
    <row r="508" spans="1:11" x14ac:dyDescent="0.25">
      <c r="A508" s="101" t="s">
        <v>70</v>
      </c>
      <c r="B508" s="15" t="s">
        <v>957</v>
      </c>
      <c r="C508" s="3" t="s">
        <v>54</v>
      </c>
      <c r="D508" s="28">
        <v>1</v>
      </c>
      <c r="E508" s="130"/>
      <c r="F508" s="29"/>
      <c r="G508" s="197"/>
    </row>
    <row r="509" spans="1:11" ht="17.25" customHeight="1" x14ac:dyDescent="0.25">
      <c r="A509" s="101" t="s">
        <v>956</v>
      </c>
      <c r="B509" s="15" t="s">
        <v>958</v>
      </c>
      <c r="C509" s="3" t="s">
        <v>54</v>
      </c>
      <c r="D509" s="28">
        <v>1</v>
      </c>
      <c r="E509" s="134"/>
      <c r="F509" s="29"/>
      <c r="G509" s="197"/>
    </row>
    <row r="510" spans="1:11" ht="21.75" customHeight="1" x14ac:dyDescent="0.25">
      <c r="A510" s="101"/>
      <c r="B510" s="199" t="s">
        <v>332</v>
      </c>
      <c r="C510" s="199"/>
      <c r="D510" s="199"/>
      <c r="E510" s="199"/>
      <c r="F510" s="199"/>
      <c r="G510" s="197"/>
    </row>
    <row r="511" spans="1:11" ht="17.25" customHeight="1" x14ac:dyDescent="0.25">
      <c r="A511" s="102">
        <v>5</v>
      </c>
      <c r="B511" s="173" t="s">
        <v>71</v>
      </c>
      <c r="C511" s="173"/>
      <c r="D511" s="173"/>
      <c r="E511" s="173"/>
      <c r="F511" s="173"/>
      <c r="G511" s="100"/>
    </row>
    <row r="512" spans="1:11" ht="17.25" customHeight="1" x14ac:dyDescent="0.25">
      <c r="A512" s="120">
        <v>5.0999999999999996</v>
      </c>
      <c r="B512" s="181" t="s">
        <v>383</v>
      </c>
      <c r="C512" s="181"/>
      <c r="D512" s="181"/>
      <c r="E512" s="181"/>
      <c r="F512" s="181"/>
      <c r="G512" s="175"/>
    </row>
    <row r="513" spans="1:7" ht="28.5" customHeight="1" x14ac:dyDescent="0.25">
      <c r="A513" s="74" t="s">
        <v>874</v>
      </c>
      <c r="B513" s="52" t="s">
        <v>933</v>
      </c>
      <c r="C513" s="3" t="s">
        <v>131</v>
      </c>
      <c r="D513" s="28">
        <v>200</v>
      </c>
      <c r="E513" s="29"/>
      <c r="F513" s="29"/>
      <c r="G513" s="175"/>
    </row>
    <row r="514" spans="1:7" ht="33" customHeight="1" x14ac:dyDescent="0.25">
      <c r="A514" s="74" t="s">
        <v>875</v>
      </c>
      <c r="B514" s="47" t="s">
        <v>934</v>
      </c>
      <c r="C514" s="3" t="s">
        <v>109</v>
      </c>
      <c r="D514" s="5">
        <v>60</v>
      </c>
      <c r="E514" s="138"/>
      <c r="F514" s="26"/>
      <c r="G514" s="175"/>
    </row>
    <row r="515" spans="1:7" x14ac:dyDescent="0.25">
      <c r="A515" s="74" t="s">
        <v>876</v>
      </c>
      <c r="B515" s="15" t="s">
        <v>333</v>
      </c>
      <c r="C515" s="3" t="s">
        <v>109</v>
      </c>
      <c r="D515" s="53">
        <v>105</v>
      </c>
      <c r="E515" s="135"/>
      <c r="F515" s="26"/>
      <c r="G515" s="175"/>
    </row>
    <row r="516" spans="1:7" ht="54.75" customHeight="1" x14ac:dyDescent="0.25">
      <c r="A516" s="74" t="s">
        <v>936</v>
      </c>
      <c r="B516" s="15" t="s">
        <v>334</v>
      </c>
      <c r="C516" s="3" t="s">
        <v>109</v>
      </c>
      <c r="D516" s="53">
        <v>76.7</v>
      </c>
      <c r="E516" s="129"/>
      <c r="F516" s="40"/>
      <c r="G516" s="175"/>
    </row>
    <row r="517" spans="1:7" ht="25.5" x14ac:dyDescent="0.25">
      <c r="A517" s="74" t="s">
        <v>937</v>
      </c>
      <c r="B517" s="15" t="s">
        <v>335</v>
      </c>
      <c r="C517" s="3" t="s">
        <v>109</v>
      </c>
      <c r="D517" s="53">
        <v>2.25</v>
      </c>
      <c r="E517" s="129"/>
      <c r="F517" s="40"/>
      <c r="G517" s="175"/>
    </row>
    <row r="518" spans="1:7" x14ac:dyDescent="0.25">
      <c r="A518" s="74" t="s">
        <v>938</v>
      </c>
      <c r="B518" s="52" t="s">
        <v>336</v>
      </c>
      <c r="C518" s="3" t="s">
        <v>109</v>
      </c>
      <c r="D518" s="53">
        <v>205</v>
      </c>
      <c r="E518" s="129"/>
      <c r="F518" s="26"/>
      <c r="G518" s="175"/>
    </row>
    <row r="519" spans="1:7" ht="27.75" customHeight="1" x14ac:dyDescent="0.25">
      <c r="A519" s="74" t="s">
        <v>939</v>
      </c>
      <c r="B519" s="52" t="s">
        <v>337</v>
      </c>
      <c r="C519" s="3" t="s">
        <v>109</v>
      </c>
      <c r="D519" s="28">
        <v>60.7</v>
      </c>
      <c r="E519" s="136"/>
      <c r="F519" s="26"/>
      <c r="G519" s="175"/>
    </row>
    <row r="520" spans="1:7" x14ac:dyDescent="0.25">
      <c r="A520" s="74" t="s">
        <v>940</v>
      </c>
      <c r="B520" s="51" t="s">
        <v>338</v>
      </c>
      <c r="C520" s="3" t="s">
        <v>54</v>
      </c>
      <c r="D520" s="28">
        <v>2</v>
      </c>
      <c r="E520" s="130"/>
      <c r="F520" s="26"/>
      <c r="G520" s="175"/>
    </row>
    <row r="521" spans="1:7" ht="25.5" x14ac:dyDescent="0.25">
      <c r="A521" s="74" t="s">
        <v>941</v>
      </c>
      <c r="B521" s="51" t="s">
        <v>105</v>
      </c>
      <c r="C521" s="3" t="s">
        <v>54</v>
      </c>
      <c r="D521" s="28">
        <v>1</v>
      </c>
      <c r="E521" s="130"/>
      <c r="F521" s="26"/>
      <c r="G521" s="175"/>
    </row>
    <row r="522" spans="1:7" ht="28.5" customHeight="1" x14ac:dyDescent="0.25">
      <c r="A522" s="74" t="s">
        <v>942</v>
      </c>
      <c r="B522" s="52" t="s">
        <v>339</v>
      </c>
      <c r="C522" s="3" t="s">
        <v>54</v>
      </c>
      <c r="D522" s="28">
        <v>2</v>
      </c>
      <c r="E522" s="130"/>
      <c r="F522" s="26"/>
      <c r="G522" s="175"/>
    </row>
    <row r="523" spans="1:7" ht="59.25" customHeight="1" x14ac:dyDescent="0.25">
      <c r="A523" s="74" t="s">
        <v>943</v>
      </c>
      <c r="B523" s="51" t="s">
        <v>340</v>
      </c>
      <c r="C523" s="3" t="s">
        <v>75</v>
      </c>
      <c r="D523" s="28">
        <v>25</v>
      </c>
      <c r="E523" s="130"/>
      <c r="F523" s="26"/>
      <c r="G523" s="175"/>
    </row>
    <row r="524" spans="1:7" ht="25.5" x14ac:dyDescent="0.25">
      <c r="A524" s="74" t="s">
        <v>944</v>
      </c>
      <c r="B524" s="15" t="s">
        <v>935</v>
      </c>
      <c r="C524" s="3" t="s">
        <v>109</v>
      </c>
      <c r="D524" s="28">
        <v>25</v>
      </c>
      <c r="E524" s="130"/>
      <c r="F524" s="26"/>
      <c r="G524" s="175"/>
    </row>
    <row r="525" spans="1:7" x14ac:dyDescent="0.25">
      <c r="A525" s="74" t="s">
        <v>945</v>
      </c>
      <c r="B525" s="47" t="s">
        <v>341</v>
      </c>
      <c r="C525" s="3" t="s">
        <v>20</v>
      </c>
      <c r="D525" s="28">
        <v>1</v>
      </c>
      <c r="E525" s="130"/>
      <c r="F525" s="26"/>
      <c r="G525" s="175"/>
    </row>
    <row r="526" spans="1:7" x14ac:dyDescent="0.25">
      <c r="A526" s="119">
        <v>5.2</v>
      </c>
      <c r="B526" s="177" t="s">
        <v>916</v>
      </c>
      <c r="C526" s="178"/>
      <c r="D526" s="178"/>
      <c r="E526" s="178"/>
      <c r="F526" s="178"/>
      <c r="G526" s="175"/>
    </row>
    <row r="527" spans="1:7" x14ac:dyDescent="0.25">
      <c r="A527" s="3" t="s">
        <v>72</v>
      </c>
      <c r="B527" s="179" t="s">
        <v>36</v>
      </c>
      <c r="C527" s="179"/>
      <c r="D527" s="179"/>
      <c r="E527" s="179"/>
      <c r="F527" s="179"/>
      <c r="G527" s="175"/>
    </row>
    <row r="528" spans="1:7" ht="15.75" customHeight="1" x14ac:dyDescent="0.25">
      <c r="A528" s="3" t="s">
        <v>73</v>
      </c>
      <c r="B528" s="52" t="s">
        <v>57</v>
      </c>
      <c r="C528" s="3" t="s">
        <v>109</v>
      </c>
      <c r="D528" s="53">
        <v>13.65</v>
      </c>
      <c r="E528" s="129"/>
      <c r="F528" s="26"/>
      <c r="G528" s="175"/>
    </row>
    <row r="529" spans="1:7" ht="17.25" customHeight="1" x14ac:dyDescent="0.25">
      <c r="A529" s="3" t="s">
        <v>345</v>
      </c>
      <c r="B529" s="179" t="s">
        <v>38</v>
      </c>
      <c r="C529" s="179"/>
      <c r="D529" s="179"/>
      <c r="E529" s="179"/>
      <c r="F529" s="179"/>
      <c r="G529" s="175"/>
    </row>
    <row r="530" spans="1:7" ht="18" customHeight="1" x14ac:dyDescent="0.25">
      <c r="A530" s="3" t="s">
        <v>346</v>
      </c>
      <c r="B530" s="51" t="s">
        <v>153</v>
      </c>
      <c r="C530" s="3" t="s">
        <v>131</v>
      </c>
      <c r="D530" s="28">
        <v>5.85</v>
      </c>
      <c r="E530" s="130"/>
      <c r="F530" s="29"/>
      <c r="G530" s="175"/>
    </row>
    <row r="531" spans="1:7" ht="18.75" customHeight="1" x14ac:dyDescent="0.25">
      <c r="A531" s="3" t="s">
        <v>348</v>
      </c>
      <c r="B531" s="51" t="s">
        <v>155</v>
      </c>
      <c r="C531" s="3" t="s">
        <v>131</v>
      </c>
      <c r="D531" s="28">
        <v>2.8</v>
      </c>
      <c r="E531" s="130"/>
      <c r="F531" s="29"/>
      <c r="G531" s="175"/>
    </row>
    <row r="532" spans="1:7" x14ac:dyDescent="0.25">
      <c r="A532" s="3" t="s">
        <v>835</v>
      </c>
      <c r="B532" s="179" t="s">
        <v>44</v>
      </c>
      <c r="C532" s="179"/>
      <c r="D532" s="179"/>
      <c r="E532" s="179"/>
      <c r="F532" s="179"/>
      <c r="G532" s="175"/>
    </row>
    <row r="533" spans="1:7" ht="30" customHeight="1" x14ac:dyDescent="0.25">
      <c r="A533" s="3" t="s">
        <v>836</v>
      </c>
      <c r="B533" s="52" t="s">
        <v>264</v>
      </c>
      <c r="C533" s="3" t="s">
        <v>131</v>
      </c>
      <c r="D533" s="28">
        <v>2.1</v>
      </c>
      <c r="E533" s="130"/>
      <c r="F533" s="29"/>
      <c r="G533" s="175"/>
    </row>
    <row r="534" spans="1:7" ht="42" customHeight="1" x14ac:dyDescent="0.25">
      <c r="A534" s="3" t="s">
        <v>837</v>
      </c>
      <c r="B534" s="117" t="s">
        <v>289</v>
      </c>
      <c r="C534" s="3" t="s">
        <v>109</v>
      </c>
      <c r="D534" s="28">
        <v>5</v>
      </c>
      <c r="E534" s="130"/>
      <c r="F534" s="29"/>
      <c r="G534" s="175"/>
    </row>
    <row r="535" spans="1:7" ht="38.25" x14ac:dyDescent="0.25">
      <c r="A535" s="3" t="s">
        <v>838</v>
      </c>
      <c r="B535" s="62" t="s">
        <v>832</v>
      </c>
      <c r="C535" s="39" t="s">
        <v>109</v>
      </c>
      <c r="D535" s="32">
        <v>47.5</v>
      </c>
      <c r="E535" s="131"/>
      <c r="F535" s="29"/>
      <c r="G535" s="175"/>
    </row>
    <row r="536" spans="1:7" x14ac:dyDescent="0.25">
      <c r="A536" s="3" t="s">
        <v>839</v>
      </c>
      <c r="B536" s="179" t="s">
        <v>833</v>
      </c>
      <c r="C536" s="179"/>
      <c r="D536" s="179"/>
      <c r="E536" s="179"/>
      <c r="F536" s="179"/>
      <c r="G536" s="175"/>
    </row>
    <row r="537" spans="1:7" ht="123" customHeight="1" x14ac:dyDescent="0.25">
      <c r="A537" s="3" t="s">
        <v>840</v>
      </c>
      <c r="B537" s="52" t="s">
        <v>265</v>
      </c>
      <c r="C537" s="39" t="s">
        <v>109</v>
      </c>
      <c r="D537" s="28">
        <v>16.8</v>
      </c>
      <c r="E537" s="129"/>
      <c r="F537" s="29"/>
      <c r="G537" s="175"/>
    </row>
    <row r="538" spans="1:7" ht="56.25" customHeight="1" x14ac:dyDescent="0.25">
      <c r="A538" s="3" t="s">
        <v>841</v>
      </c>
      <c r="B538" s="52" t="s">
        <v>112</v>
      </c>
      <c r="C538" s="3" t="s">
        <v>114</v>
      </c>
      <c r="D538" s="28">
        <v>8</v>
      </c>
      <c r="E538" s="129"/>
      <c r="F538" s="29"/>
      <c r="G538" s="175"/>
    </row>
    <row r="539" spans="1:7" x14ac:dyDescent="0.25">
      <c r="A539" s="3" t="s">
        <v>842</v>
      </c>
      <c r="B539" s="179" t="s">
        <v>22</v>
      </c>
      <c r="C539" s="179"/>
      <c r="D539" s="179"/>
      <c r="E539" s="179"/>
      <c r="F539" s="179"/>
      <c r="G539" s="175"/>
    </row>
    <row r="540" spans="1:7" ht="42" customHeight="1" x14ac:dyDescent="0.25">
      <c r="A540" s="3" t="s">
        <v>843</v>
      </c>
      <c r="B540" s="52" t="s">
        <v>113</v>
      </c>
      <c r="C540" s="3" t="s">
        <v>114</v>
      </c>
      <c r="D540" s="53">
        <v>5</v>
      </c>
      <c r="E540" s="129"/>
      <c r="F540" s="26"/>
      <c r="G540" s="175"/>
    </row>
    <row r="541" spans="1:7" x14ac:dyDescent="0.25">
      <c r="A541" s="3" t="s">
        <v>844</v>
      </c>
      <c r="B541" s="179" t="s">
        <v>23</v>
      </c>
      <c r="C541" s="179"/>
      <c r="D541" s="179"/>
      <c r="E541" s="179"/>
      <c r="F541" s="179"/>
      <c r="G541" s="175"/>
    </row>
    <row r="542" spans="1:7" ht="27.75" customHeight="1" x14ac:dyDescent="0.25">
      <c r="A542" s="3" t="s">
        <v>845</v>
      </c>
      <c r="B542" s="52" t="s">
        <v>116</v>
      </c>
      <c r="C542" s="39" t="s">
        <v>109</v>
      </c>
      <c r="D542" s="28">
        <f>47.5*2</f>
        <v>95</v>
      </c>
      <c r="E542" s="129"/>
      <c r="F542" s="29"/>
      <c r="G542" s="175"/>
    </row>
    <row r="543" spans="1:7" x14ac:dyDescent="0.25">
      <c r="A543" s="3" t="s">
        <v>846</v>
      </c>
      <c r="B543" s="62" t="s">
        <v>117</v>
      </c>
      <c r="C543" s="39" t="s">
        <v>109</v>
      </c>
      <c r="D543" s="28">
        <f>47.5*2</f>
        <v>95</v>
      </c>
      <c r="E543" s="129"/>
      <c r="F543" s="29"/>
      <c r="G543" s="175"/>
    </row>
    <row r="544" spans="1:7" ht="42.75" customHeight="1" x14ac:dyDescent="0.25">
      <c r="A544" s="3" t="s">
        <v>847</v>
      </c>
      <c r="B544" s="52" t="s">
        <v>118</v>
      </c>
      <c r="C544" s="39" t="s">
        <v>109</v>
      </c>
      <c r="D544" s="28">
        <f>47.5</f>
        <v>47.5</v>
      </c>
      <c r="E544" s="129"/>
      <c r="F544" s="29"/>
      <c r="G544" s="175"/>
    </row>
    <row r="545" spans="1:7" ht="66" customHeight="1" x14ac:dyDescent="0.25">
      <c r="A545" s="3" t="s">
        <v>848</v>
      </c>
      <c r="B545" s="52" t="s">
        <v>834</v>
      </c>
      <c r="C545" s="39" t="s">
        <v>109</v>
      </c>
      <c r="D545" s="28">
        <f>47.5*1.6</f>
        <v>76</v>
      </c>
      <c r="E545" s="129"/>
      <c r="F545" s="29"/>
      <c r="G545" s="175"/>
    </row>
    <row r="546" spans="1:7" ht="41.25" customHeight="1" x14ac:dyDescent="0.25">
      <c r="A546" s="3" t="s">
        <v>849</v>
      </c>
      <c r="B546" s="52" t="s">
        <v>115</v>
      </c>
      <c r="C546" s="39" t="s">
        <v>109</v>
      </c>
      <c r="D546" s="28">
        <f>47.5</f>
        <v>47.5</v>
      </c>
      <c r="E546" s="129"/>
      <c r="F546" s="29"/>
      <c r="G546" s="175"/>
    </row>
    <row r="547" spans="1:7" x14ac:dyDescent="0.25">
      <c r="A547" s="3" t="s">
        <v>850</v>
      </c>
      <c r="B547" s="179" t="s">
        <v>24</v>
      </c>
      <c r="C547" s="179"/>
      <c r="D547" s="179"/>
      <c r="E547" s="179"/>
      <c r="F547" s="179"/>
      <c r="G547" s="175"/>
    </row>
    <row r="548" spans="1:7" ht="96" customHeight="1" x14ac:dyDescent="0.25">
      <c r="A548" s="3" t="s">
        <v>851</v>
      </c>
      <c r="B548" s="52" t="s">
        <v>120</v>
      </c>
      <c r="C548" s="3" t="s">
        <v>109</v>
      </c>
      <c r="D548" s="53">
        <v>0.65</v>
      </c>
      <c r="E548" s="129"/>
      <c r="F548" s="29"/>
      <c r="G548" s="175"/>
    </row>
    <row r="549" spans="1:7" x14ac:dyDescent="0.25">
      <c r="A549" s="3" t="s">
        <v>852</v>
      </c>
      <c r="B549" s="180" t="s">
        <v>266</v>
      </c>
      <c r="C549" s="180"/>
      <c r="D549" s="180"/>
      <c r="E549" s="180"/>
      <c r="F549" s="180"/>
      <c r="G549" s="175"/>
    </row>
    <row r="550" spans="1:7" ht="38.25" x14ac:dyDescent="0.25">
      <c r="A550" s="3" t="s">
        <v>853</v>
      </c>
      <c r="B550" s="52" t="s">
        <v>267</v>
      </c>
      <c r="C550" s="3" t="s">
        <v>54</v>
      </c>
      <c r="D550" s="53">
        <v>2</v>
      </c>
      <c r="E550" s="129"/>
      <c r="F550" s="26"/>
      <c r="G550" s="175"/>
    </row>
    <row r="551" spans="1:7" x14ac:dyDescent="0.25">
      <c r="A551" s="3" t="s">
        <v>854</v>
      </c>
      <c r="B551" s="179" t="s">
        <v>25</v>
      </c>
      <c r="C551" s="179"/>
      <c r="D551" s="179"/>
      <c r="E551" s="179"/>
      <c r="F551" s="179"/>
      <c r="G551" s="175"/>
    </row>
    <row r="552" spans="1:7" ht="29.25" customHeight="1" x14ac:dyDescent="0.25">
      <c r="A552" s="3" t="s">
        <v>855</v>
      </c>
      <c r="B552" s="52" t="s">
        <v>26</v>
      </c>
      <c r="C552" s="3" t="s">
        <v>109</v>
      </c>
      <c r="D552" s="28">
        <v>13.7</v>
      </c>
      <c r="E552" s="130"/>
      <c r="F552" s="29"/>
      <c r="G552" s="175"/>
    </row>
    <row r="553" spans="1:7" ht="16.5" customHeight="1" x14ac:dyDescent="0.25">
      <c r="A553" s="3" t="s">
        <v>856</v>
      </c>
      <c r="B553" s="52" t="s">
        <v>46</v>
      </c>
      <c r="C553" s="3" t="s">
        <v>114</v>
      </c>
      <c r="D553" s="28">
        <v>16.5</v>
      </c>
      <c r="E553" s="130"/>
      <c r="F553" s="29"/>
      <c r="G553" s="175"/>
    </row>
    <row r="554" spans="1:7" ht="15.75" customHeight="1" x14ac:dyDescent="0.25">
      <c r="A554" s="3" t="s">
        <v>857</v>
      </c>
      <c r="B554" s="179" t="s">
        <v>28</v>
      </c>
      <c r="C554" s="179"/>
      <c r="D554" s="179"/>
      <c r="E554" s="179"/>
      <c r="F554" s="179"/>
      <c r="G554" s="175"/>
    </row>
    <row r="555" spans="1:7" ht="52.5" customHeight="1" x14ac:dyDescent="0.25">
      <c r="A555" s="3" t="s">
        <v>858</v>
      </c>
      <c r="B555" s="52" t="s">
        <v>123</v>
      </c>
      <c r="C555" s="3" t="s">
        <v>54</v>
      </c>
      <c r="D555" s="53">
        <v>2</v>
      </c>
      <c r="E555" s="129"/>
      <c r="F555" s="29"/>
      <c r="G555" s="175"/>
    </row>
    <row r="556" spans="1:7" ht="27" customHeight="1" x14ac:dyDescent="0.25">
      <c r="A556" s="3" t="s">
        <v>859</v>
      </c>
      <c r="B556" s="52" t="s">
        <v>228</v>
      </c>
      <c r="C556" s="3" t="s">
        <v>54</v>
      </c>
      <c r="D556" s="28">
        <v>2</v>
      </c>
      <c r="E556" s="129"/>
      <c r="F556" s="29"/>
      <c r="G556" s="175"/>
    </row>
    <row r="557" spans="1:7" ht="15.75" customHeight="1" x14ac:dyDescent="0.25">
      <c r="A557" s="3" t="s">
        <v>860</v>
      </c>
      <c r="B557" s="179" t="s">
        <v>47</v>
      </c>
      <c r="C557" s="179"/>
      <c r="D557" s="179"/>
      <c r="E557" s="179"/>
      <c r="F557" s="179"/>
      <c r="G557" s="175"/>
    </row>
    <row r="558" spans="1:7" ht="40.5" customHeight="1" x14ac:dyDescent="0.25">
      <c r="A558" s="3" t="s">
        <v>861</v>
      </c>
      <c r="B558" s="14" t="s">
        <v>48</v>
      </c>
      <c r="C558" s="3" t="s">
        <v>54</v>
      </c>
      <c r="D558" s="148">
        <v>2</v>
      </c>
      <c r="E558" s="130"/>
      <c r="F558" s="29"/>
      <c r="G558" s="175"/>
    </row>
    <row r="559" spans="1:7" ht="33" customHeight="1" x14ac:dyDescent="0.25">
      <c r="A559" s="3" t="s">
        <v>862</v>
      </c>
      <c r="B559" s="14" t="s">
        <v>49</v>
      </c>
      <c r="C559" s="3" t="s">
        <v>54</v>
      </c>
      <c r="D559" s="148">
        <v>2</v>
      </c>
      <c r="E559" s="130"/>
      <c r="F559" s="29"/>
      <c r="G559" s="175"/>
    </row>
    <row r="560" spans="1:7" ht="17.25" customHeight="1" x14ac:dyDescent="0.25">
      <c r="A560" s="3" t="s">
        <v>863</v>
      </c>
      <c r="B560" s="52" t="s">
        <v>52</v>
      </c>
      <c r="C560" s="3" t="s">
        <v>54</v>
      </c>
      <c r="D560" s="28">
        <v>2</v>
      </c>
      <c r="E560" s="130"/>
      <c r="F560" s="29"/>
      <c r="G560" s="175"/>
    </row>
    <row r="561" spans="1:11" ht="15.75" customHeight="1" x14ac:dyDescent="0.25">
      <c r="A561" s="3" t="s">
        <v>864</v>
      </c>
      <c r="B561" s="52" t="s">
        <v>238</v>
      </c>
      <c r="C561" s="3" t="s">
        <v>54</v>
      </c>
      <c r="D561" s="28">
        <v>2</v>
      </c>
      <c r="E561" s="130"/>
      <c r="F561" s="29"/>
      <c r="G561" s="175"/>
    </row>
    <row r="562" spans="1:11" ht="15.75" customHeight="1" x14ac:dyDescent="0.25">
      <c r="A562" s="3" t="s">
        <v>865</v>
      </c>
      <c r="B562" s="52" t="s">
        <v>240</v>
      </c>
      <c r="C562" s="3" t="s">
        <v>54</v>
      </c>
      <c r="D562" s="28">
        <v>2</v>
      </c>
      <c r="E562" s="130"/>
      <c r="F562" s="29"/>
      <c r="G562" s="175"/>
    </row>
    <row r="563" spans="1:11" ht="15.75" customHeight="1" x14ac:dyDescent="0.25">
      <c r="A563" s="3" t="s">
        <v>866</v>
      </c>
      <c r="B563" s="179" t="s">
        <v>53</v>
      </c>
      <c r="C563" s="179"/>
      <c r="D563" s="179"/>
      <c r="E563" s="179"/>
      <c r="F563" s="179"/>
      <c r="G563" s="175"/>
    </row>
    <row r="564" spans="1:11" ht="30" customHeight="1" x14ac:dyDescent="0.25">
      <c r="A564" s="3" t="s">
        <v>867</v>
      </c>
      <c r="B564" s="52" t="s">
        <v>243</v>
      </c>
      <c r="C564" s="3" t="s">
        <v>114</v>
      </c>
      <c r="D564" s="28">
        <v>8</v>
      </c>
      <c r="E564" s="133"/>
      <c r="F564" s="29"/>
      <c r="G564" s="175"/>
    </row>
    <row r="565" spans="1:11" ht="31.5" customHeight="1" x14ac:dyDescent="0.25">
      <c r="A565" s="3" t="s">
        <v>868</v>
      </c>
      <c r="B565" s="62" t="s">
        <v>245</v>
      </c>
      <c r="C565" s="39" t="s">
        <v>114</v>
      </c>
      <c r="D565" s="32">
        <v>12</v>
      </c>
      <c r="E565" s="133"/>
      <c r="F565" s="33"/>
      <c r="G565" s="175"/>
    </row>
    <row r="566" spans="1:11" x14ac:dyDescent="0.25">
      <c r="A566" s="121">
        <v>5.3</v>
      </c>
      <c r="B566" s="193" t="s">
        <v>342</v>
      </c>
      <c r="C566" s="193"/>
      <c r="D566" s="193"/>
      <c r="E566" s="193"/>
      <c r="F566" s="193"/>
      <c r="G566" s="175"/>
    </row>
    <row r="567" spans="1:11" ht="28.5" customHeight="1" x14ac:dyDescent="0.25">
      <c r="A567" s="103" t="s">
        <v>74</v>
      </c>
      <c r="B567" s="52" t="s">
        <v>343</v>
      </c>
      <c r="C567" s="3" t="s">
        <v>131</v>
      </c>
      <c r="D567" s="28">
        <v>185</v>
      </c>
      <c r="E567" s="130"/>
      <c r="F567" s="29"/>
      <c r="G567" s="175"/>
    </row>
    <row r="568" spans="1:11" ht="40.5" customHeight="1" x14ac:dyDescent="0.25">
      <c r="A568" s="103" t="s">
        <v>76</v>
      </c>
      <c r="B568" s="52" t="s">
        <v>344</v>
      </c>
      <c r="C568" s="3" t="s">
        <v>109</v>
      </c>
      <c r="D568" s="53">
        <v>185</v>
      </c>
      <c r="E568" s="129"/>
      <c r="F568" s="26"/>
      <c r="G568" s="175"/>
    </row>
    <row r="569" spans="1:11" ht="38.25" x14ac:dyDescent="0.25">
      <c r="A569" s="103" t="s">
        <v>77</v>
      </c>
      <c r="B569" s="52" t="s">
        <v>289</v>
      </c>
      <c r="C569" s="3" t="s">
        <v>109</v>
      </c>
      <c r="D569" s="53">
        <v>185</v>
      </c>
      <c r="E569" s="129"/>
      <c r="F569" s="26"/>
      <c r="G569" s="175"/>
    </row>
    <row r="570" spans="1:11" ht="27" customHeight="1" x14ac:dyDescent="0.25">
      <c r="A570" s="103" t="s">
        <v>78</v>
      </c>
      <c r="B570" s="52" t="s">
        <v>347</v>
      </c>
      <c r="C570" s="3" t="s">
        <v>114</v>
      </c>
      <c r="D570" s="28">
        <v>200</v>
      </c>
      <c r="E570" s="137"/>
      <c r="F570" s="64"/>
      <c r="G570" s="175"/>
    </row>
    <row r="571" spans="1:11" ht="42.75" customHeight="1" x14ac:dyDescent="0.25">
      <c r="A571" s="103" t="s">
        <v>79</v>
      </c>
      <c r="B571" s="47" t="s">
        <v>349</v>
      </c>
      <c r="C571" s="3" t="s">
        <v>109</v>
      </c>
      <c r="D571" s="53">
        <v>198.4</v>
      </c>
      <c r="E571" s="134"/>
      <c r="F571" s="63"/>
      <c r="G571" s="175"/>
    </row>
    <row r="572" spans="1:11" ht="30" customHeight="1" x14ac:dyDescent="0.25">
      <c r="A572" s="103" t="s">
        <v>869</v>
      </c>
      <c r="B572" s="52" t="s">
        <v>337</v>
      </c>
      <c r="C572" s="3" t="s">
        <v>109</v>
      </c>
      <c r="D572" s="28">
        <v>191.54</v>
      </c>
      <c r="E572" s="136"/>
      <c r="F572" s="26"/>
      <c r="G572" s="175"/>
      <c r="I572" s="166"/>
      <c r="J572" s="167"/>
      <c r="K572" s="168"/>
    </row>
    <row r="573" spans="1:11" x14ac:dyDescent="0.25">
      <c r="A573" s="121">
        <v>5.4</v>
      </c>
      <c r="B573" s="180" t="s">
        <v>350</v>
      </c>
      <c r="C573" s="180"/>
      <c r="D573" s="180"/>
      <c r="E573" s="180"/>
      <c r="F573" s="180"/>
      <c r="G573" s="175"/>
    </row>
    <row r="574" spans="1:11" ht="55.5" customHeight="1" x14ac:dyDescent="0.25">
      <c r="A574" s="103" t="s">
        <v>355</v>
      </c>
      <c r="B574" s="51" t="s">
        <v>351</v>
      </c>
      <c r="C574" s="65" t="s">
        <v>114</v>
      </c>
      <c r="D574" s="66">
        <v>66.05</v>
      </c>
      <c r="E574" s="138"/>
      <c r="F574" s="26"/>
      <c r="G574" s="175"/>
    </row>
    <row r="575" spans="1:11" ht="38.25" x14ac:dyDescent="0.25">
      <c r="A575" s="103" t="s">
        <v>357</v>
      </c>
      <c r="B575" s="47" t="s">
        <v>352</v>
      </c>
      <c r="C575" s="31" t="s">
        <v>114</v>
      </c>
      <c r="D575" s="32">
        <v>42.35</v>
      </c>
      <c r="E575" s="131"/>
      <c r="F575" s="33"/>
      <c r="G575" s="175"/>
    </row>
    <row r="576" spans="1:11" x14ac:dyDescent="0.25">
      <c r="A576" s="103" t="s">
        <v>358</v>
      </c>
      <c r="B576" s="67" t="s">
        <v>353</v>
      </c>
      <c r="C576" s="65" t="s">
        <v>131</v>
      </c>
      <c r="D576" s="66">
        <v>95</v>
      </c>
      <c r="E576" s="138"/>
      <c r="F576" s="26"/>
      <c r="G576" s="175"/>
    </row>
    <row r="577" spans="1:7" x14ac:dyDescent="0.25">
      <c r="A577" s="121">
        <v>5.5</v>
      </c>
      <c r="B577" s="194" t="s">
        <v>354</v>
      </c>
      <c r="C577" s="194"/>
      <c r="D577" s="194"/>
      <c r="E577" s="194"/>
      <c r="F577" s="194"/>
      <c r="G577" s="175"/>
    </row>
    <row r="578" spans="1:7" ht="25.5" x14ac:dyDescent="0.25">
      <c r="A578" s="103" t="s">
        <v>363</v>
      </c>
      <c r="B578" s="52" t="s">
        <v>356</v>
      </c>
      <c r="C578" s="3" t="s">
        <v>114</v>
      </c>
      <c r="D578" s="28">
        <v>73.55</v>
      </c>
      <c r="E578" s="46"/>
      <c r="F578" s="26"/>
      <c r="G578" s="175"/>
    </row>
    <row r="579" spans="1:7" x14ac:dyDescent="0.25">
      <c r="A579" s="103" t="s">
        <v>365</v>
      </c>
      <c r="B579" s="52" t="s">
        <v>959</v>
      </c>
      <c r="C579" s="3" t="s">
        <v>109</v>
      </c>
      <c r="D579" s="28">
        <f>73.55*3.2</f>
        <v>235.36</v>
      </c>
      <c r="E579" s="130"/>
      <c r="F579" s="26"/>
      <c r="G579" s="175"/>
    </row>
    <row r="580" spans="1:7" x14ac:dyDescent="0.25">
      <c r="A580" s="103" t="s">
        <v>367</v>
      </c>
      <c r="B580" s="68" t="s">
        <v>359</v>
      </c>
      <c r="C580" s="69" t="s">
        <v>54</v>
      </c>
      <c r="D580" s="28">
        <v>1</v>
      </c>
      <c r="E580" s="46"/>
      <c r="F580" s="26"/>
      <c r="G580" s="175"/>
    </row>
    <row r="581" spans="1:7" ht="25.5" x14ac:dyDescent="0.25">
      <c r="A581" s="103" t="s">
        <v>369</v>
      </c>
      <c r="B581" s="70" t="s">
        <v>360</v>
      </c>
      <c r="C581" s="69" t="s">
        <v>80</v>
      </c>
      <c r="D581" s="28">
        <v>1</v>
      </c>
      <c r="E581" s="46"/>
      <c r="F581" s="26"/>
      <c r="G581" s="175"/>
    </row>
    <row r="582" spans="1:7" x14ac:dyDescent="0.25">
      <c r="A582" s="103" t="s">
        <v>371</v>
      </c>
      <c r="B582" s="71" t="s">
        <v>361</v>
      </c>
      <c r="C582" s="72" t="s">
        <v>54</v>
      </c>
      <c r="D582" s="28">
        <v>1</v>
      </c>
      <c r="E582" s="139"/>
      <c r="F582" s="26"/>
      <c r="G582" s="175"/>
    </row>
    <row r="583" spans="1:7" x14ac:dyDescent="0.25">
      <c r="A583" s="121">
        <v>5.6</v>
      </c>
      <c r="B583" s="195" t="s">
        <v>362</v>
      </c>
      <c r="C583" s="195"/>
      <c r="D583" s="195"/>
      <c r="E583" s="195"/>
      <c r="F583" s="195"/>
      <c r="G583" s="175"/>
    </row>
    <row r="584" spans="1:7" ht="28.5" customHeight="1" x14ac:dyDescent="0.25">
      <c r="A584" s="103" t="s">
        <v>373</v>
      </c>
      <c r="B584" s="52" t="s">
        <v>364</v>
      </c>
      <c r="C584" s="3" t="s">
        <v>131</v>
      </c>
      <c r="D584" s="28">
        <v>101.7</v>
      </c>
      <c r="E584" s="130"/>
      <c r="F584" s="29"/>
      <c r="G584" s="175"/>
    </row>
    <row r="585" spans="1:7" ht="18.75" customHeight="1" x14ac:dyDescent="0.25">
      <c r="A585" s="103" t="s">
        <v>374</v>
      </c>
      <c r="B585" s="68" t="s">
        <v>366</v>
      </c>
      <c r="C585" s="73" t="s">
        <v>54</v>
      </c>
      <c r="D585" s="53">
        <v>2</v>
      </c>
      <c r="E585" s="46"/>
      <c r="F585" s="86"/>
      <c r="G585" s="175"/>
    </row>
    <row r="586" spans="1:7" ht="28.5" customHeight="1" x14ac:dyDescent="0.25">
      <c r="A586" s="103" t="s">
        <v>375</v>
      </c>
      <c r="B586" s="68" t="s">
        <v>368</v>
      </c>
      <c r="C586" s="73" t="s">
        <v>131</v>
      </c>
      <c r="D586" s="53">
        <v>1</v>
      </c>
      <c r="E586" s="46"/>
      <c r="F586" s="86"/>
      <c r="G586" s="175"/>
    </row>
    <row r="587" spans="1:7" ht="117.75" customHeight="1" x14ac:dyDescent="0.25">
      <c r="A587" s="103" t="s">
        <v>870</v>
      </c>
      <c r="B587" s="68" t="s">
        <v>370</v>
      </c>
      <c r="C587" s="73" t="s">
        <v>109</v>
      </c>
      <c r="D587" s="53">
        <v>16</v>
      </c>
      <c r="E587" s="46"/>
      <c r="F587" s="86"/>
      <c r="G587" s="175"/>
    </row>
    <row r="588" spans="1:7" ht="53.25" customHeight="1" x14ac:dyDescent="0.25">
      <c r="A588" s="103" t="s">
        <v>871</v>
      </c>
      <c r="B588" s="52" t="s">
        <v>112</v>
      </c>
      <c r="C588" s="3" t="s">
        <v>114</v>
      </c>
      <c r="D588" s="53">
        <v>12.4</v>
      </c>
      <c r="E588" s="129"/>
      <c r="F588" s="26"/>
      <c r="G588" s="175"/>
    </row>
    <row r="589" spans="1:7" ht="40.5" customHeight="1" x14ac:dyDescent="0.25">
      <c r="A589" s="103" t="s">
        <v>872</v>
      </c>
      <c r="B589" s="52" t="s">
        <v>113</v>
      </c>
      <c r="C589" s="3" t="s">
        <v>114</v>
      </c>
      <c r="D589" s="53">
        <v>12</v>
      </c>
      <c r="E589" s="129"/>
      <c r="F589" s="26"/>
      <c r="G589" s="175"/>
    </row>
    <row r="590" spans="1:7" ht="16.5" customHeight="1" x14ac:dyDescent="0.25">
      <c r="A590" s="103" t="s">
        <v>873</v>
      </c>
      <c r="B590" s="68" t="s">
        <v>372</v>
      </c>
      <c r="C590" s="69" t="s">
        <v>54</v>
      </c>
      <c r="D590" s="28">
        <v>1</v>
      </c>
      <c r="E590" s="46"/>
      <c r="F590" s="26"/>
      <c r="G590" s="175"/>
    </row>
    <row r="591" spans="1:7" x14ac:dyDescent="0.25">
      <c r="A591" s="121">
        <v>5.7</v>
      </c>
      <c r="B591" s="180" t="s">
        <v>462</v>
      </c>
      <c r="C591" s="180"/>
      <c r="D591" s="180"/>
      <c r="E591" s="180"/>
      <c r="F591" s="180"/>
      <c r="G591" s="175"/>
    </row>
    <row r="592" spans="1:7" ht="32.25" customHeight="1" x14ac:dyDescent="0.25">
      <c r="A592" s="101" t="s">
        <v>378</v>
      </c>
      <c r="B592" s="47" t="s">
        <v>946</v>
      </c>
      <c r="C592" s="3" t="s">
        <v>109</v>
      </c>
      <c r="D592" s="28">
        <v>255</v>
      </c>
      <c r="E592" s="138"/>
      <c r="F592" s="26"/>
      <c r="G592" s="175"/>
    </row>
    <row r="593" spans="1:7" ht="27" customHeight="1" x14ac:dyDescent="0.25">
      <c r="A593" s="101" t="s">
        <v>380</v>
      </c>
      <c r="B593" s="47" t="s">
        <v>81</v>
      </c>
      <c r="C593" s="3" t="s">
        <v>109</v>
      </c>
      <c r="D593" s="28">
        <v>460</v>
      </c>
      <c r="E593" s="138"/>
      <c r="F593" s="26"/>
      <c r="G593" s="175"/>
    </row>
    <row r="594" spans="1:7" ht="17.25" customHeight="1" x14ac:dyDescent="0.25">
      <c r="A594" s="115">
        <v>5.8</v>
      </c>
      <c r="B594" s="180" t="s">
        <v>461</v>
      </c>
      <c r="C594" s="180"/>
      <c r="D594" s="180"/>
      <c r="E594" s="180"/>
      <c r="F594" s="180"/>
      <c r="G594" s="175"/>
    </row>
    <row r="595" spans="1:7" ht="18" customHeight="1" x14ac:dyDescent="0.25">
      <c r="A595" s="105" t="s">
        <v>382</v>
      </c>
      <c r="B595" s="52" t="s">
        <v>376</v>
      </c>
      <c r="C595" s="3" t="s">
        <v>109</v>
      </c>
      <c r="D595" s="28">
        <v>472.5</v>
      </c>
      <c r="E595" s="136"/>
      <c r="F595" s="26"/>
      <c r="G595" s="175"/>
    </row>
    <row r="596" spans="1:7" ht="16.5" customHeight="1" x14ac:dyDescent="0.25">
      <c r="A596" s="121">
        <v>5.9</v>
      </c>
      <c r="B596" s="180" t="s">
        <v>377</v>
      </c>
      <c r="C596" s="180"/>
      <c r="D596" s="180"/>
      <c r="E596" s="180"/>
      <c r="F596" s="180"/>
      <c r="G596" s="175"/>
    </row>
    <row r="597" spans="1:7" x14ac:dyDescent="0.25">
      <c r="A597" s="103" t="s">
        <v>874</v>
      </c>
      <c r="B597" s="68" t="s">
        <v>379</v>
      </c>
      <c r="C597" s="69" t="s">
        <v>109</v>
      </c>
      <c r="D597" s="53">
        <v>23</v>
      </c>
      <c r="E597" s="46"/>
      <c r="F597" s="87"/>
      <c r="G597" s="175"/>
    </row>
    <row r="598" spans="1:7" ht="17.25" customHeight="1" x14ac:dyDescent="0.25">
      <c r="A598" s="103" t="s">
        <v>875</v>
      </c>
      <c r="B598" s="68" t="s">
        <v>381</v>
      </c>
      <c r="C598" s="69" t="s">
        <v>54</v>
      </c>
      <c r="D598" s="53">
        <v>2</v>
      </c>
      <c r="E598" s="46"/>
      <c r="F598" s="87"/>
      <c r="G598" s="175"/>
    </row>
    <row r="599" spans="1:7" ht="32.25" customHeight="1" x14ac:dyDescent="0.25">
      <c r="A599" s="103" t="s">
        <v>876</v>
      </c>
      <c r="B599" s="52" t="s">
        <v>337</v>
      </c>
      <c r="C599" s="3" t="s">
        <v>109</v>
      </c>
      <c r="D599" s="28">
        <v>26.85</v>
      </c>
      <c r="E599" s="136"/>
      <c r="F599" s="26"/>
      <c r="G599" s="175"/>
    </row>
    <row r="600" spans="1:7" x14ac:dyDescent="0.25">
      <c r="A600" s="122">
        <v>5.0999999999999996</v>
      </c>
      <c r="B600" s="181" t="s">
        <v>384</v>
      </c>
      <c r="C600" s="181"/>
      <c r="D600" s="181"/>
      <c r="E600" s="181"/>
      <c r="F600" s="181"/>
      <c r="G600" s="175"/>
    </row>
    <row r="601" spans="1:7" x14ac:dyDescent="0.25">
      <c r="A601" s="104" t="s">
        <v>877</v>
      </c>
      <c r="B601" s="186" t="s">
        <v>385</v>
      </c>
      <c r="C601" s="186"/>
      <c r="D601" s="186"/>
      <c r="E601" s="186"/>
      <c r="F601" s="186"/>
      <c r="G601" s="175"/>
    </row>
    <row r="602" spans="1:7" x14ac:dyDescent="0.25">
      <c r="A602" s="104" t="s">
        <v>878</v>
      </c>
      <c r="B602" s="153" t="s">
        <v>386</v>
      </c>
      <c r="C602" s="75" t="s">
        <v>109</v>
      </c>
      <c r="D602" s="32">
        <v>135</v>
      </c>
      <c r="E602" s="131"/>
      <c r="F602" s="156"/>
      <c r="G602" s="175"/>
    </row>
    <row r="603" spans="1:7" x14ac:dyDescent="0.25">
      <c r="A603" s="104" t="s">
        <v>879</v>
      </c>
      <c r="B603" s="153" t="s">
        <v>387</v>
      </c>
      <c r="C603" s="75" t="s">
        <v>109</v>
      </c>
      <c r="D603" s="32">
        <v>135</v>
      </c>
      <c r="E603" s="131"/>
      <c r="F603" s="156"/>
      <c r="G603" s="175"/>
    </row>
    <row r="604" spans="1:7" x14ac:dyDescent="0.25">
      <c r="A604" s="104" t="s">
        <v>880</v>
      </c>
      <c r="B604" s="186" t="s">
        <v>388</v>
      </c>
      <c r="C604" s="186"/>
      <c r="D604" s="186"/>
      <c r="E604" s="186"/>
      <c r="F604" s="186"/>
      <c r="G604" s="175"/>
    </row>
    <row r="605" spans="1:7" ht="25.5" x14ac:dyDescent="0.25">
      <c r="A605" s="104" t="s">
        <v>881</v>
      </c>
      <c r="B605" s="88" t="s">
        <v>389</v>
      </c>
      <c r="C605" s="75" t="s">
        <v>131</v>
      </c>
      <c r="D605" s="32">
        <f>1.7*1.7*1.5+11+135*0.42</f>
        <v>72.034999999999997</v>
      </c>
      <c r="E605" s="131"/>
      <c r="F605" s="156"/>
      <c r="G605" s="175"/>
    </row>
    <row r="606" spans="1:7" x14ac:dyDescent="0.25">
      <c r="A606" s="104" t="s">
        <v>882</v>
      </c>
      <c r="B606" s="153" t="s">
        <v>390</v>
      </c>
      <c r="C606" s="75" t="s">
        <v>131</v>
      </c>
      <c r="D606" s="32">
        <f>(1.7*1.7*0.3*8)+(D603*0.15)</f>
        <v>27.186</v>
      </c>
      <c r="E606" s="131"/>
      <c r="F606" s="156"/>
      <c r="G606" s="175"/>
    </row>
    <row r="607" spans="1:7" x14ac:dyDescent="0.25">
      <c r="A607" s="104" t="s">
        <v>883</v>
      </c>
      <c r="B607" s="153" t="s">
        <v>391</v>
      </c>
      <c r="C607" s="75" t="s">
        <v>131</v>
      </c>
      <c r="D607" s="32">
        <f>D602*0.2</f>
        <v>27</v>
      </c>
      <c r="E607" s="131"/>
      <c r="F607" s="156"/>
      <c r="G607" s="175"/>
    </row>
    <row r="608" spans="1:7" x14ac:dyDescent="0.25">
      <c r="A608" s="104" t="s">
        <v>884</v>
      </c>
      <c r="B608" s="153" t="s">
        <v>392</v>
      </c>
      <c r="C608" s="75" t="s">
        <v>131</v>
      </c>
      <c r="D608" s="32">
        <f>135*0.42</f>
        <v>56.699999999999996</v>
      </c>
      <c r="E608" s="131"/>
      <c r="F608" s="156"/>
      <c r="G608" s="175"/>
    </row>
    <row r="609" spans="1:7" x14ac:dyDescent="0.25">
      <c r="A609" s="104" t="s">
        <v>885</v>
      </c>
      <c r="B609" s="186" t="s">
        <v>393</v>
      </c>
      <c r="C609" s="186"/>
      <c r="D609" s="186"/>
      <c r="E609" s="186"/>
      <c r="F609" s="186"/>
      <c r="G609" s="175"/>
    </row>
    <row r="610" spans="1:7" x14ac:dyDescent="0.25">
      <c r="A610" s="104" t="s">
        <v>886</v>
      </c>
      <c r="B610" s="153" t="s">
        <v>394</v>
      </c>
      <c r="C610" s="39" t="s">
        <v>114</v>
      </c>
      <c r="D610" s="32">
        <v>48</v>
      </c>
      <c r="E610" s="131"/>
      <c r="F610" s="156"/>
      <c r="G610" s="175"/>
    </row>
    <row r="611" spans="1:7" x14ac:dyDescent="0.25">
      <c r="A611" s="104" t="s">
        <v>887</v>
      </c>
      <c r="B611" s="153" t="s">
        <v>395</v>
      </c>
      <c r="C611" s="39" t="s">
        <v>114</v>
      </c>
      <c r="D611" s="32">
        <v>8</v>
      </c>
      <c r="E611" s="131"/>
      <c r="F611" s="156"/>
      <c r="G611" s="175"/>
    </row>
    <row r="612" spans="1:7" ht="63.75" x14ac:dyDescent="0.25">
      <c r="A612" s="104" t="s">
        <v>888</v>
      </c>
      <c r="B612" s="153" t="s">
        <v>396</v>
      </c>
      <c r="C612" s="75" t="s">
        <v>109</v>
      </c>
      <c r="D612" s="32">
        <v>135</v>
      </c>
      <c r="E612" s="131"/>
      <c r="F612" s="156"/>
      <c r="G612" s="175"/>
    </row>
    <row r="613" spans="1:7" x14ac:dyDescent="0.25">
      <c r="A613" s="104" t="s">
        <v>889</v>
      </c>
      <c r="B613" s="186" t="s">
        <v>397</v>
      </c>
      <c r="C613" s="186"/>
      <c r="D613" s="186"/>
      <c r="E613" s="186"/>
      <c r="F613" s="186"/>
      <c r="G613" s="175"/>
    </row>
    <row r="614" spans="1:7" x14ac:dyDescent="0.25">
      <c r="A614" s="104" t="s">
        <v>890</v>
      </c>
      <c r="B614" s="153" t="s">
        <v>398</v>
      </c>
      <c r="C614" s="39" t="s">
        <v>114</v>
      </c>
      <c r="D614" s="32">
        <f>5*8</f>
        <v>40</v>
      </c>
      <c r="E614" s="131"/>
      <c r="F614" s="156"/>
      <c r="G614" s="175"/>
    </row>
    <row r="615" spans="1:7" ht="31.5" customHeight="1" x14ac:dyDescent="0.25">
      <c r="A615" s="104" t="s">
        <v>891</v>
      </c>
      <c r="B615" s="153" t="s">
        <v>399</v>
      </c>
      <c r="C615" s="39" t="s">
        <v>114</v>
      </c>
      <c r="D615" s="32">
        <v>35</v>
      </c>
      <c r="E615" s="131"/>
      <c r="F615" s="156"/>
      <c r="G615" s="175"/>
    </row>
    <row r="616" spans="1:7" x14ac:dyDescent="0.25">
      <c r="A616" s="104" t="s">
        <v>892</v>
      </c>
      <c r="B616" s="186" t="s">
        <v>400</v>
      </c>
      <c r="C616" s="186"/>
      <c r="D616" s="186"/>
      <c r="E616" s="186"/>
      <c r="F616" s="186"/>
      <c r="G616" s="175"/>
    </row>
    <row r="617" spans="1:7" ht="17.25" customHeight="1" x14ac:dyDescent="0.25">
      <c r="A617" s="104" t="s">
        <v>893</v>
      </c>
      <c r="B617" s="153" t="s">
        <v>401</v>
      </c>
      <c r="C617" s="75" t="s">
        <v>131</v>
      </c>
      <c r="D617" s="32">
        <f>1.3*1.3*0.4*8</f>
        <v>5.4080000000000013</v>
      </c>
      <c r="E617" s="131"/>
      <c r="F617" s="156"/>
      <c r="G617" s="175"/>
    </row>
    <row r="618" spans="1:7" ht="27.75" customHeight="1" x14ac:dyDescent="0.25">
      <c r="A618" s="104" t="s">
        <v>894</v>
      </c>
      <c r="B618" s="88" t="s">
        <v>402</v>
      </c>
      <c r="C618" s="39" t="s">
        <v>54</v>
      </c>
      <c r="D618" s="32">
        <v>8</v>
      </c>
      <c r="E618" s="131"/>
      <c r="F618" s="156"/>
      <c r="G618" s="175"/>
    </row>
    <row r="619" spans="1:7" ht="19.5" customHeight="1" x14ac:dyDescent="0.25">
      <c r="A619" s="104" t="s">
        <v>895</v>
      </c>
      <c r="B619" s="88" t="s">
        <v>403</v>
      </c>
      <c r="C619" s="75" t="s">
        <v>131</v>
      </c>
      <c r="D619" s="32">
        <f>(4.3*6+8.25*4)*0.3*0.3</f>
        <v>5.2919999999999989</v>
      </c>
      <c r="E619" s="131"/>
      <c r="F619" s="156"/>
      <c r="G619" s="175"/>
    </row>
    <row r="620" spans="1:7" x14ac:dyDescent="0.25">
      <c r="A620" s="104" t="s">
        <v>896</v>
      </c>
      <c r="B620" s="186" t="s">
        <v>404</v>
      </c>
      <c r="C620" s="186"/>
      <c r="D620" s="186"/>
      <c r="E620" s="186"/>
      <c r="F620" s="186"/>
      <c r="G620" s="175"/>
    </row>
    <row r="621" spans="1:7" ht="25.5" x14ac:dyDescent="0.25">
      <c r="A621" s="104" t="s">
        <v>897</v>
      </c>
      <c r="B621" s="88" t="s">
        <v>405</v>
      </c>
      <c r="C621" s="39" t="s">
        <v>54</v>
      </c>
      <c r="D621" s="32">
        <v>8</v>
      </c>
      <c r="E621" s="140"/>
      <c r="F621" s="156"/>
      <c r="G621" s="175"/>
    </row>
    <row r="622" spans="1:7" ht="25.5" x14ac:dyDescent="0.25">
      <c r="A622" s="104" t="s">
        <v>898</v>
      </c>
      <c r="B622" s="88" t="s">
        <v>406</v>
      </c>
      <c r="C622" s="164" t="s">
        <v>54</v>
      </c>
      <c r="D622" s="32">
        <v>32</v>
      </c>
      <c r="E622" s="140"/>
      <c r="F622" s="165"/>
      <c r="G622" s="175"/>
    </row>
    <row r="623" spans="1:7" x14ac:dyDescent="0.25">
      <c r="A623" s="104" t="s">
        <v>899</v>
      </c>
      <c r="B623" s="88" t="s">
        <v>407</v>
      </c>
      <c r="C623" s="77" t="s">
        <v>114</v>
      </c>
      <c r="D623" s="152">
        <v>6.55</v>
      </c>
      <c r="E623" s="140"/>
      <c r="F623" s="76"/>
      <c r="G623" s="175"/>
    </row>
    <row r="624" spans="1:7" ht="38.25" x14ac:dyDescent="0.25">
      <c r="A624" s="104" t="s">
        <v>900</v>
      </c>
      <c r="B624" s="88" t="s">
        <v>408</v>
      </c>
      <c r="C624" s="77" t="s">
        <v>54</v>
      </c>
      <c r="D624" s="152">
        <v>8</v>
      </c>
      <c r="E624" s="140"/>
      <c r="F624" s="76"/>
      <c r="G624" s="175"/>
    </row>
    <row r="625" spans="1:7" ht="38.25" x14ac:dyDescent="0.25">
      <c r="A625" s="104" t="s">
        <v>901</v>
      </c>
      <c r="B625" s="88" t="s">
        <v>409</v>
      </c>
      <c r="C625" s="77" t="s">
        <v>114</v>
      </c>
      <c r="D625" s="152">
        <f>16.9*2</f>
        <v>33.799999999999997</v>
      </c>
      <c r="E625" s="140"/>
      <c r="F625" s="76"/>
      <c r="G625" s="175"/>
    </row>
    <row r="626" spans="1:7" ht="38.25" x14ac:dyDescent="0.25">
      <c r="A626" s="104" t="s">
        <v>902</v>
      </c>
      <c r="B626" s="88" t="s">
        <v>410</v>
      </c>
      <c r="C626" s="77" t="s">
        <v>114</v>
      </c>
      <c r="D626" s="152">
        <f>9.5*2</f>
        <v>19</v>
      </c>
      <c r="E626" s="140"/>
      <c r="F626" s="76"/>
      <c r="G626" s="175"/>
    </row>
    <row r="627" spans="1:7" ht="29.25" customHeight="1" x14ac:dyDescent="0.25">
      <c r="A627" s="104" t="s">
        <v>903</v>
      </c>
      <c r="B627" s="88" t="s">
        <v>411</v>
      </c>
      <c r="C627" s="75" t="s">
        <v>109</v>
      </c>
      <c r="D627" s="152">
        <v>171</v>
      </c>
      <c r="E627" s="140"/>
      <c r="F627" s="76"/>
      <c r="G627" s="175"/>
    </row>
    <row r="628" spans="1:7" ht="16.5" customHeight="1" x14ac:dyDescent="0.25">
      <c r="A628" s="104" t="s">
        <v>904</v>
      </c>
      <c r="B628" s="88" t="s">
        <v>412</v>
      </c>
      <c r="C628" s="75" t="s">
        <v>109</v>
      </c>
      <c r="D628" s="152">
        <v>50</v>
      </c>
      <c r="E628" s="140"/>
      <c r="F628" s="76"/>
      <c r="G628" s="175"/>
    </row>
    <row r="629" spans="1:7" ht="18.75" customHeight="1" x14ac:dyDescent="0.25">
      <c r="A629" s="104" t="s">
        <v>905</v>
      </c>
      <c r="B629" s="88" t="s">
        <v>413</v>
      </c>
      <c r="C629" s="75" t="s">
        <v>109</v>
      </c>
      <c r="D629" s="152">
        <v>96</v>
      </c>
      <c r="E629" s="140"/>
      <c r="F629" s="76"/>
      <c r="G629" s="175"/>
    </row>
    <row r="630" spans="1:7" ht="38.25" x14ac:dyDescent="0.25">
      <c r="A630" s="104" t="s">
        <v>906</v>
      </c>
      <c r="B630" s="88" t="s">
        <v>414</v>
      </c>
      <c r="C630" s="77" t="s">
        <v>114</v>
      </c>
      <c r="D630" s="152">
        <v>96</v>
      </c>
      <c r="E630" s="140"/>
      <c r="F630" s="76"/>
      <c r="G630" s="175"/>
    </row>
    <row r="631" spans="1:7" x14ac:dyDescent="0.25">
      <c r="A631" s="104" t="s">
        <v>907</v>
      </c>
      <c r="B631" s="186" t="s">
        <v>415</v>
      </c>
      <c r="C631" s="186"/>
      <c r="D631" s="186"/>
      <c r="E631" s="186"/>
      <c r="F631" s="186"/>
      <c r="G631" s="175"/>
    </row>
    <row r="632" spans="1:7" ht="51" x14ac:dyDescent="0.25">
      <c r="A632" s="104" t="s">
        <v>908</v>
      </c>
      <c r="B632" s="78" t="s">
        <v>416</v>
      </c>
      <c r="C632" s="16" t="s">
        <v>54</v>
      </c>
      <c r="D632" s="83">
        <v>4</v>
      </c>
      <c r="E632" s="140"/>
      <c r="F632" s="76"/>
      <c r="G632" s="175"/>
    </row>
    <row r="633" spans="1:7" ht="38.25" x14ac:dyDescent="0.25">
      <c r="A633" s="104" t="s">
        <v>909</v>
      </c>
      <c r="B633" s="78" t="s">
        <v>417</v>
      </c>
      <c r="C633" s="16" t="s">
        <v>54</v>
      </c>
      <c r="D633" s="83">
        <v>1</v>
      </c>
      <c r="E633" s="140"/>
      <c r="F633" s="76"/>
      <c r="G633" s="175"/>
    </row>
    <row r="634" spans="1:7" ht="51" x14ac:dyDescent="0.25">
      <c r="A634" s="104" t="s">
        <v>910</v>
      </c>
      <c r="B634" s="78" t="s">
        <v>418</v>
      </c>
      <c r="C634" s="16" t="s">
        <v>54</v>
      </c>
      <c r="D634" s="83">
        <v>8</v>
      </c>
      <c r="E634" s="140"/>
      <c r="F634" s="76"/>
      <c r="G634" s="175"/>
    </row>
    <row r="635" spans="1:7" x14ac:dyDescent="0.25">
      <c r="A635" s="104" t="s">
        <v>911</v>
      </c>
      <c r="B635" s="196" t="s">
        <v>419</v>
      </c>
      <c r="C635" s="196"/>
      <c r="D635" s="196"/>
      <c r="E635" s="196"/>
      <c r="F635" s="196"/>
      <c r="G635" s="175"/>
    </row>
    <row r="636" spans="1:7" x14ac:dyDescent="0.25">
      <c r="A636" s="104" t="s">
        <v>912</v>
      </c>
      <c r="B636" s="79" t="s">
        <v>464</v>
      </c>
      <c r="C636" s="75" t="s">
        <v>109</v>
      </c>
      <c r="D636" s="32">
        <v>135</v>
      </c>
      <c r="E636" s="140"/>
      <c r="F636" s="156"/>
      <c r="G636" s="175"/>
    </row>
    <row r="637" spans="1:7" x14ac:dyDescent="0.25">
      <c r="A637" s="120" t="s">
        <v>913</v>
      </c>
      <c r="B637" s="181" t="s">
        <v>420</v>
      </c>
      <c r="C637" s="181"/>
      <c r="D637" s="181"/>
      <c r="E637" s="181"/>
      <c r="F637" s="181"/>
      <c r="G637" s="175"/>
    </row>
    <row r="638" spans="1:7" x14ac:dyDescent="0.25">
      <c r="A638" s="104" t="s">
        <v>914</v>
      </c>
      <c r="B638" s="153" t="s">
        <v>421</v>
      </c>
      <c r="C638" s="39" t="s">
        <v>54</v>
      </c>
      <c r="D638" s="32">
        <v>1</v>
      </c>
      <c r="E638" s="140"/>
      <c r="F638" s="156"/>
      <c r="G638" s="175"/>
    </row>
    <row r="639" spans="1:7" x14ac:dyDescent="0.25">
      <c r="A639" s="123">
        <v>5.1100000000000003</v>
      </c>
      <c r="B639" s="181" t="s">
        <v>463</v>
      </c>
      <c r="C639" s="181"/>
      <c r="D639" s="181"/>
      <c r="E639" s="181"/>
      <c r="F639" s="181"/>
      <c r="G639" s="175"/>
    </row>
    <row r="640" spans="1:7" ht="18.75" customHeight="1" x14ac:dyDescent="0.25">
      <c r="A640" s="101" t="s">
        <v>423</v>
      </c>
      <c r="B640" s="153" t="s">
        <v>386</v>
      </c>
      <c r="C640" s="75" t="s">
        <v>109</v>
      </c>
      <c r="D640" s="32">
        <v>120</v>
      </c>
      <c r="E640" s="131"/>
      <c r="F640" s="156"/>
      <c r="G640" s="175"/>
    </row>
    <row r="641" spans="1:7" ht="15" customHeight="1" x14ac:dyDescent="0.25">
      <c r="A641" s="101" t="s">
        <v>425</v>
      </c>
      <c r="B641" s="153" t="s">
        <v>387</v>
      </c>
      <c r="C641" s="75" t="s">
        <v>109</v>
      </c>
      <c r="D641" s="32">
        <v>120</v>
      </c>
      <c r="E641" s="131"/>
      <c r="F641" s="156"/>
      <c r="G641" s="175"/>
    </row>
    <row r="642" spans="1:7" ht="13.5" customHeight="1" x14ac:dyDescent="0.25">
      <c r="A642" s="101" t="s">
        <v>427</v>
      </c>
      <c r="B642" s="157" t="s">
        <v>951</v>
      </c>
      <c r="C642" s="3" t="s">
        <v>54</v>
      </c>
      <c r="D642" s="32">
        <v>24</v>
      </c>
      <c r="E642" s="131"/>
      <c r="F642" s="158"/>
      <c r="G642" s="175"/>
    </row>
    <row r="643" spans="1:7" ht="14.25" customHeight="1" x14ac:dyDescent="0.25">
      <c r="A643" s="101" t="s">
        <v>948</v>
      </c>
      <c r="B643" s="155" t="s">
        <v>947</v>
      </c>
      <c r="C643" s="75" t="s">
        <v>131</v>
      </c>
      <c r="D643" s="32">
        <v>36</v>
      </c>
      <c r="E643" s="131"/>
      <c r="F643" s="158"/>
      <c r="G643" s="175"/>
    </row>
    <row r="644" spans="1:7" ht="14.25" customHeight="1" x14ac:dyDescent="0.25">
      <c r="A644" s="101" t="s">
        <v>950</v>
      </c>
      <c r="B644" s="67" t="s">
        <v>353</v>
      </c>
      <c r="C644" s="65" t="s">
        <v>131</v>
      </c>
      <c r="D644" s="66">
        <v>36</v>
      </c>
      <c r="E644" s="138"/>
      <c r="F644" s="26"/>
      <c r="G644" s="175"/>
    </row>
    <row r="645" spans="1:7" ht="15.75" customHeight="1" x14ac:dyDescent="0.25">
      <c r="A645" s="101" t="s">
        <v>952</v>
      </c>
      <c r="B645" s="15" t="s">
        <v>333</v>
      </c>
      <c r="C645" s="3" t="s">
        <v>109</v>
      </c>
      <c r="D645" s="53">
        <v>120</v>
      </c>
      <c r="E645" s="135"/>
      <c r="F645" s="26"/>
      <c r="G645" s="175"/>
    </row>
    <row r="646" spans="1:7" ht="27.75" customHeight="1" x14ac:dyDescent="0.25">
      <c r="A646" s="101" t="s">
        <v>953</v>
      </c>
      <c r="B646" s="155" t="s">
        <v>949</v>
      </c>
      <c r="C646" s="3" t="s">
        <v>109</v>
      </c>
      <c r="D646" s="28">
        <v>120</v>
      </c>
      <c r="E646" s="140"/>
      <c r="F646" s="156"/>
      <c r="G646" s="175"/>
    </row>
    <row r="647" spans="1:7" ht="16.5" customHeight="1" x14ac:dyDescent="0.25">
      <c r="A647" s="121">
        <v>5.12</v>
      </c>
      <c r="B647" s="187" t="s">
        <v>960</v>
      </c>
      <c r="C647" s="188"/>
      <c r="D647" s="188"/>
      <c r="E647" s="188"/>
      <c r="F647" s="189"/>
      <c r="G647" s="175"/>
    </row>
    <row r="648" spans="1:7" ht="16.5" customHeight="1" x14ac:dyDescent="0.25">
      <c r="A648" s="119" t="s">
        <v>430</v>
      </c>
      <c r="B648" s="179" t="s">
        <v>36</v>
      </c>
      <c r="C648" s="179"/>
      <c r="D648" s="179"/>
      <c r="E648" s="179"/>
      <c r="F648" s="179"/>
      <c r="G648" s="175"/>
    </row>
    <row r="649" spans="1:7" ht="16.5" customHeight="1" x14ac:dyDescent="0.25">
      <c r="A649" s="3" t="s">
        <v>432</v>
      </c>
      <c r="B649" s="52" t="s">
        <v>57</v>
      </c>
      <c r="C649" s="3" t="s">
        <v>109</v>
      </c>
      <c r="D649" s="53">
        <v>7</v>
      </c>
      <c r="E649" s="26"/>
      <c r="F649" s="26"/>
      <c r="G649" s="175"/>
    </row>
    <row r="650" spans="1:7" ht="16.5" customHeight="1" x14ac:dyDescent="0.25">
      <c r="A650" s="119" t="s">
        <v>434</v>
      </c>
      <c r="B650" s="179" t="s">
        <v>38</v>
      </c>
      <c r="C650" s="179"/>
      <c r="D650" s="179"/>
      <c r="E650" s="179"/>
      <c r="F650" s="179"/>
      <c r="G650" s="175"/>
    </row>
    <row r="651" spans="1:7" ht="16.5" customHeight="1" x14ac:dyDescent="0.25">
      <c r="A651" s="3" t="s">
        <v>973</v>
      </c>
      <c r="B651" s="51" t="s">
        <v>153</v>
      </c>
      <c r="C651" s="3" t="s">
        <v>131</v>
      </c>
      <c r="D651" s="15">
        <v>3.15</v>
      </c>
      <c r="E651" s="29"/>
      <c r="F651" s="29"/>
      <c r="G651" s="175"/>
    </row>
    <row r="652" spans="1:7" ht="16.5" customHeight="1" x14ac:dyDescent="0.25">
      <c r="A652" s="3" t="s">
        <v>974</v>
      </c>
      <c r="B652" s="51" t="s">
        <v>155</v>
      </c>
      <c r="C652" s="3" t="s">
        <v>131</v>
      </c>
      <c r="D652" s="28">
        <v>4</v>
      </c>
      <c r="E652" s="29"/>
      <c r="F652" s="29"/>
      <c r="G652" s="175"/>
    </row>
    <row r="653" spans="1:7" ht="16.5" customHeight="1" x14ac:dyDescent="0.25">
      <c r="A653" s="119" t="s">
        <v>975</v>
      </c>
      <c r="B653" s="179" t="s">
        <v>39</v>
      </c>
      <c r="C653" s="179"/>
      <c r="D653" s="179"/>
      <c r="E653" s="179"/>
      <c r="F653" s="179"/>
      <c r="G653" s="175"/>
    </row>
    <row r="654" spans="1:7" ht="27.75" customHeight="1" x14ac:dyDescent="0.25">
      <c r="A654" s="3" t="s">
        <v>976</v>
      </c>
      <c r="B654" s="52" t="s">
        <v>264</v>
      </c>
      <c r="C654" s="3" t="s">
        <v>131</v>
      </c>
      <c r="D654" s="36">
        <v>0.63</v>
      </c>
      <c r="E654" s="26"/>
      <c r="F654" s="26"/>
      <c r="G654" s="175"/>
    </row>
    <row r="655" spans="1:7" ht="16.5" customHeight="1" x14ac:dyDescent="0.25">
      <c r="A655" s="3" t="s">
        <v>977</v>
      </c>
      <c r="B655" s="15" t="s">
        <v>969</v>
      </c>
      <c r="C655" s="3" t="s">
        <v>109</v>
      </c>
      <c r="D655" s="36">
        <v>8</v>
      </c>
      <c r="E655" s="26"/>
      <c r="F655" s="26"/>
      <c r="G655" s="175"/>
    </row>
    <row r="656" spans="1:7" ht="36.75" customHeight="1" x14ac:dyDescent="0.25">
      <c r="A656" s="3" t="s">
        <v>978</v>
      </c>
      <c r="B656" s="15" t="s">
        <v>970</v>
      </c>
      <c r="C656" s="3" t="s">
        <v>109</v>
      </c>
      <c r="D656" s="36">
        <v>26.3</v>
      </c>
      <c r="E656" s="26"/>
      <c r="F656" s="26"/>
      <c r="G656" s="175"/>
    </row>
    <row r="657" spans="1:7" ht="44.25" customHeight="1" x14ac:dyDescent="0.25">
      <c r="A657" s="3" t="s">
        <v>979</v>
      </c>
      <c r="B657" s="154" t="s">
        <v>352</v>
      </c>
      <c r="C657" s="31" t="s">
        <v>114</v>
      </c>
      <c r="D657" s="32">
        <v>2</v>
      </c>
      <c r="E657" s="131"/>
      <c r="F657" s="33"/>
      <c r="G657" s="175"/>
    </row>
    <row r="658" spans="1:7" ht="16.5" customHeight="1" x14ac:dyDescent="0.25">
      <c r="A658" s="119" t="s">
        <v>980</v>
      </c>
      <c r="B658" s="179" t="s">
        <v>59</v>
      </c>
      <c r="C658" s="179"/>
      <c r="D658" s="179"/>
      <c r="E658" s="179"/>
      <c r="F658" s="179"/>
      <c r="G658" s="175"/>
    </row>
    <row r="659" spans="1:7" s="7" customFormat="1" ht="51" customHeight="1" x14ac:dyDescent="0.25">
      <c r="A659" s="3" t="s">
        <v>981</v>
      </c>
      <c r="B659" s="15" t="s">
        <v>965</v>
      </c>
      <c r="C659" s="3" t="s">
        <v>109</v>
      </c>
      <c r="D659" s="36">
        <v>11</v>
      </c>
      <c r="E659" s="26"/>
      <c r="F659" s="26"/>
      <c r="G659" s="175"/>
    </row>
    <row r="660" spans="1:7" s="7" customFormat="1" ht="55.5" customHeight="1" x14ac:dyDescent="0.25">
      <c r="A660" s="3" t="s">
        <v>982</v>
      </c>
      <c r="B660" s="15" t="s">
        <v>966</v>
      </c>
      <c r="C660" s="3" t="s">
        <v>114</v>
      </c>
      <c r="D660" s="36">
        <v>6.5</v>
      </c>
      <c r="E660" s="26"/>
      <c r="F660" s="26"/>
      <c r="G660" s="175"/>
    </row>
    <row r="661" spans="1:7" s="7" customFormat="1" ht="15.75" customHeight="1" x14ac:dyDescent="0.25">
      <c r="A661" s="3" t="s">
        <v>983</v>
      </c>
      <c r="B661" s="179" t="s">
        <v>22</v>
      </c>
      <c r="C661" s="179"/>
      <c r="D661" s="179"/>
      <c r="E661" s="179"/>
      <c r="F661" s="179"/>
      <c r="G661" s="175"/>
    </row>
    <row r="662" spans="1:7" s="7" customFormat="1" ht="15.75" customHeight="1" x14ac:dyDescent="0.25">
      <c r="A662" s="3" t="s">
        <v>984</v>
      </c>
      <c r="B662" s="52" t="s">
        <v>113</v>
      </c>
      <c r="C662" s="3" t="s">
        <v>114</v>
      </c>
      <c r="D662" s="36">
        <v>6</v>
      </c>
      <c r="E662" s="26"/>
      <c r="F662" s="26"/>
      <c r="G662" s="175"/>
    </row>
    <row r="663" spans="1:7" s="7" customFormat="1" ht="15.75" customHeight="1" x14ac:dyDescent="0.25">
      <c r="A663" s="3" t="s">
        <v>985</v>
      </c>
      <c r="B663" s="179" t="s">
        <v>23</v>
      </c>
      <c r="C663" s="179"/>
      <c r="D663" s="179"/>
      <c r="E663" s="179"/>
      <c r="F663" s="179"/>
      <c r="G663" s="175"/>
    </row>
    <row r="664" spans="1:7" s="7" customFormat="1" ht="15.75" customHeight="1" x14ac:dyDescent="0.25">
      <c r="A664" s="3" t="s">
        <v>986</v>
      </c>
      <c r="B664" s="52" t="s">
        <v>116</v>
      </c>
      <c r="C664" s="3" t="s">
        <v>109</v>
      </c>
      <c r="D664" s="36">
        <f>26.3*2</f>
        <v>52.6</v>
      </c>
      <c r="E664" s="26"/>
      <c r="F664" s="26"/>
      <c r="G664" s="175"/>
    </row>
    <row r="665" spans="1:7" s="7" customFormat="1" ht="15.75" customHeight="1" x14ac:dyDescent="0.25">
      <c r="A665" s="3" t="s">
        <v>987</v>
      </c>
      <c r="B665" s="52" t="s">
        <v>117</v>
      </c>
      <c r="C665" s="3" t="s">
        <v>109</v>
      </c>
      <c r="D665" s="36">
        <f>26.3*2</f>
        <v>52.6</v>
      </c>
      <c r="E665" s="26"/>
      <c r="F665" s="26"/>
      <c r="G665" s="175"/>
    </row>
    <row r="666" spans="1:7" s="7" customFormat="1" ht="15.75" customHeight="1" x14ac:dyDescent="0.25">
      <c r="A666" s="3" t="s">
        <v>988</v>
      </c>
      <c r="B666" s="52" t="s">
        <v>118</v>
      </c>
      <c r="C666" s="3" t="s">
        <v>109</v>
      </c>
      <c r="D666" s="36">
        <f>26.3*2</f>
        <v>52.6</v>
      </c>
      <c r="E666" s="26"/>
      <c r="F666" s="26"/>
      <c r="G666" s="175"/>
    </row>
    <row r="667" spans="1:7" ht="40.5" customHeight="1" x14ac:dyDescent="0.25">
      <c r="A667" s="3" t="s">
        <v>989</v>
      </c>
      <c r="B667" s="52" t="s">
        <v>115</v>
      </c>
      <c r="C667" s="3" t="s">
        <v>109</v>
      </c>
      <c r="D667" s="36">
        <f>26.3*2</f>
        <v>52.6</v>
      </c>
      <c r="E667" s="26"/>
      <c r="F667" s="26"/>
      <c r="G667" s="175"/>
    </row>
    <row r="668" spans="1:7" ht="19.5" customHeight="1" x14ac:dyDescent="0.25">
      <c r="A668" s="3" t="s">
        <v>990</v>
      </c>
      <c r="B668" s="179" t="s">
        <v>24</v>
      </c>
      <c r="C668" s="179"/>
      <c r="D668" s="179"/>
      <c r="E668" s="179"/>
      <c r="F668" s="179"/>
      <c r="G668" s="175"/>
    </row>
    <row r="669" spans="1:7" ht="16.5" customHeight="1" x14ac:dyDescent="0.25">
      <c r="A669" s="3" t="s">
        <v>991</v>
      </c>
      <c r="B669" s="52" t="s">
        <v>971</v>
      </c>
      <c r="C669" s="3" t="s">
        <v>109</v>
      </c>
      <c r="D669" s="36">
        <v>0.6</v>
      </c>
      <c r="E669" s="26"/>
      <c r="F669" s="29"/>
      <c r="G669" s="175"/>
    </row>
    <row r="670" spans="1:7" ht="16.5" customHeight="1" x14ac:dyDescent="0.25">
      <c r="A670" s="3" t="s">
        <v>992</v>
      </c>
      <c r="B670" s="180" t="s">
        <v>266</v>
      </c>
      <c r="C670" s="180"/>
      <c r="D670" s="180"/>
      <c r="E670" s="180"/>
      <c r="F670" s="180"/>
      <c r="G670" s="175"/>
    </row>
    <row r="671" spans="1:7" ht="16.5" customHeight="1" x14ac:dyDescent="0.25">
      <c r="A671" s="3" t="s">
        <v>993</v>
      </c>
      <c r="B671" s="52" t="s">
        <v>267</v>
      </c>
      <c r="C671" s="3" t="s">
        <v>54</v>
      </c>
      <c r="D671" s="36">
        <v>1</v>
      </c>
      <c r="E671" s="26"/>
      <c r="F671" s="26"/>
      <c r="G671" s="175"/>
    </row>
    <row r="672" spans="1:7" ht="16.5" customHeight="1" x14ac:dyDescent="0.25">
      <c r="A672" s="3" t="s">
        <v>994</v>
      </c>
      <c r="B672" s="179" t="s">
        <v>25</v>
      </c>
      <c r="C672" s="179"/>
      <c r="D672" s="179"/>
      <c r="E672" s="179"/>
      <c r="F672" s="179"/>
      <c r="G672" s="175"/>
    </row>
    <row r="673" spans="1:7" ht="16.5" customHeight="1" x14ac:dyDescent="0.25">
      <c r="A673" s="3" t="s">
        <v>995</v>
      </c>
      <c r="B673" s="52" t="s">
        <v>104</v>
      </c>
      <c r="C673" s="3" t="s">
        <v>109</v>
      </c>
      <c r="D673" s="53">
        <v>7</v>
      </c>
      <c r="E673" s="26"/>
      <c r="F673" s="26"/>
      <c r="G673" s="175"/>
    </row>
    <row r="674" spans="1:7" ht="16.5" customHeight="1" x14ac:dyDescent="0.25">
      <c r="A674" s="3" t="s">
        <v>996</v>
      </c>
      <c r="B674" s="52" t="s">
        <v>27</v>
      </c>
      <c r="C674" s="3" t="s">
        <v>114</v>
      </c>
      <c r="D674" s="53">
        <v>10.52</v>
      </c>
      <c r="E674" s="26"/>
      <c r="F674" s="26"/>
      <c r="G674" s="175"/>
    </row>
    <row r="675" spans="1:7" ht="16.5" customHeight="1" x14ac:dyDescent="0.25">
      <c r="A675" s="3" t="s">
        <v>997</v>
      </c>
      <c r="B675" s="179" t="s">
        <v>28</v>
      </c>
      <c r="C675" s="179"/>
      <c r="D675" s="179"/>
      <c r="E675" s="179"/>
      <c r="F675" s="179"/>
      <c r="G675" s="175"/>
    </row>
    <row r="676" spans="1:7" ht="70.5" customHeight="1" x14ac:dyDescent="0.25">
      <c r="A676" s="3" t="s">
        <v>998</v>
      </c>
      <c r="B676" s="52" t="s">
        <v>123</v>
      </c>
      <c r="C676" s="3" t="s">
        <v>54</v>
      </c>
      <c r="D676" s="36">
        <v>1</v>
      </c>
      <c r="E676" s="26"/>
      <c r="F676" s="29"/>
      <c r="G676" s="175"/>
    </row>
    <row r="677" spans="1:7" ht="45.75" customHeight="1" x14ac:dyDescent="0.25">
      <c r="A677" s="3" t="s">
        <v>999</v>
      </c>
      <c r="B677" s="52" t="s">
        <v>228</v>
      </c>
      <c r="C677" s="3" t="s">
        <v>54</v>
      </c>
      <c r="D677" s="28">
        <v>1</v>
      </c>
      <c r="E677" s="26"/>
      <c r="F677" s="29"/>
      <c r="G677" s="175"/>
    </row>
    <row r="678" spans="1:7" ht="16.5" customHeight="1" x14ac:dyDescent="0.25">
      <c r="A678" s="3" t="s">
        <v>1000</v>
      </c>
      <c r="B678" s="161" t="s">
        <v>60</v>
      </c>
      <c r="C678" s="161" t="s">
        <v>964</v>
      </c>
      <c r="D678" s="161"/>
      <c r="E678" s="161"/>
      <c r="F678" s="161"/>
      <c r="G678" s="175"/>
    </row>
    <row r="679" spans="1:7" ht="39" customHeight="1" x14ac:dyDescent="0.25">
      <c r="A679" s="3" t="s">
        <v>1001</v>
      </c>
      <c r="B679" s="162" t="s">
        <v>967</v>
      </c>
      <c r="C679" s="73" t="s">
        <v>114</v>
      </c>
      <c r="D679" s="163">
        <v>7</v>
      </c>
      <c r="E679" s="159"/>
      <c r="F679" s="160"/>
      <c r="G679" s="175"/>
    </row>
    <row r="680" spans="1:7" s="7" customFormat="1" ht="42" customHeight="1" x14ac:dyDescent="0.25">
      <c r="A680" s="3" t="s">
        <v>1002</v>
      </c>
      <c r="B680" s="162" t="s">
        <v>968</v>
      </c>
      <c r="C680" s="73" t="s">
        <v>114</v>
      </c>
      <c r="D680" s="163">
        <v>8</v>
      </c>
      <c r="E680" s="159"/>
      <c r="F680" s="160"/>
      <c r="G680" s="175"/>
    </row>
    <row r="681" spans="1:7" s="7" customFormat="1" ht="15.75" customHeight="1" x14ac:dyDescent="0.25">
      <c r="A681" s="3" t="s">
        <v>1003</v>
      </c>
      <c r="B681" s="162" t="s">
        <v>972</v>
      </c>
      <c r="C681" s="73" t="s">
        <v>54</v>
      </c>
      <c r="D681" s="163">
        <v>1</v>
      </c>
      <c r="E681" s="159"/>
      <c r="F681" s="160"/>
      <c r="G681" s="175"/>
    </row>
    <row r="682" spans="1:7" ht="18" customHeight="1" x14ac:dyDescent="0.25">
      <c r="A682" s="121">
        <v>5.13</v>
      </c>
      <c r="B682" s="190" t="s">
        <v>422</v>
      </c>
      <c r="C682" s="191"/>
      <c r="D682" s="191"/>
      <c r="E682" s="191"/>
      <c r="F682" s="192"/>
      <c r="G682" s="175"/>
    </row>
    <row r="683" spans="1:7" x14ac:dyDescent="0.25">
      <c r="A683" s="103" t="s">
        <v>459</v>
      </c>
      <c r="B683" s="52" t="s">
        <v>424</v>
      </c>
      <c r="C683" s="3" t="s">
        <v>20</v>
      </c>
      <c r="D683" s="28">
        <v>1</v>
      </c>
      <c r="E683" s="133"/>
      <c r="F683" s="64"/>
      <c r="G683" s="175"/>
    </row>
    <row r="684" spans="1:7" x14ac:dyDescent="0.25">
      <c r="A684" s="103" t="s">
        <v>961</v>
      </c>
      <c r="B684" s="52" t="s">
        <v>426</v>
      </c>
      <c r="C684" s="3" t="s">
        <v>54</v>
      </c>
      <c r="D684" s="28">
        <v>1</v>
      </c>
      <c r="E684" s="141"/>
      <c r="F684" s="64"/>
      <c r="G684" s="175"/>
    </row>
    <row r="685" spans="1:7" x14ac:dyDescent="0.25">
      <c r="A685" s="103" t="s">
        <v>962</v>
      </c>
      <c r="B685" s="52" t="s">
        <v>428</v>
      </c>
      <c r="C685" s="3" t="s">
        <v>54</v>
      </c>
      <c r="D685" s="28">
        <v>1</v>
      </c>
      <c r="E685" s="133"/>
      <c r="F685" s="64"/>
      <c r="G685" s="175"/>
    </row>
    <row r="686" spans="1:7" x14ac:dyDescent="0.25">
      <c r="A686" s="121">
        <v>5.14</v>
      </c>
      <c r="B686" s="181" t="s">
        <v>458</v>
      </c>
      <c r="C686" s="181"/>
      <c r="D686" s="181"/>
      <c r="E686" s="181"/>
      <c r="F686" s="181"/>
      <c r="G686" s="175"/>
    </row>
    <row r="687" spans="1:7" ht="105.75" customHeight="1" x14ac:dyDescent="0.25">
      <c r="A687" s="103" t="s">
        <v>963</v>
      </c>
      <c r="B687" s="50" t="s">
        <v>460</v>
      </c>
      <c r="C687" s="3" t="s">
        <v>54</v>
      </c>
      <c r="D687" s="28">
        <v>1</v>
      </c>
      <c r="E687" s="134"/>
      <c r="F687" s="29"/>
      <c r="G687" s="175"/>
    </row>
    <row r="688" spans="1:7" ht="20.25" customHeight="1" x14ac:dyDescent="0.25">
      <c r="A688" s="106">
        <v>6</v>
      </c>
      <c r="B688" s="182" t="s">
        <v>429</v>
      </c>
      <c r="C688" s="182"/>
      <c r="D688" s="182"/>
      <c r="E688" s="182"/>
      <c r="F688" s="182"/>
      <c r="G688" s="100"/>
    </row>
    <row r="689" spans="1:7" x14ac:dyDescent="0.25">
      <c r="A689" s="121">
        <v>6.1</v>
      </c>
      <c r="B689" s="183" t="s">
        <v>431</v>
      </c>
      <c r="C689" s="183"/>
      <c r="D689" s="183"/>
      <c r="E689" s="183"/>
      <c r="F689" s="183"/>
      <c r="G689" s="175"/>
    </row>
    <row r="690" spans="1:7" ht="45.75" customHeight="1" x14ac:dyDescent="0.25">
      <c r="A690" s="103" t="s">
        <v>82</v>
      </c>
      <c r="B690" s="62" t="s">
        <v>433</v>
      </c>
      <c r="C690" s="80" t="s">
        <v>20</v>
      </c>
      <c r="D690" s="83">
        <v>1</v>
      </c>
      <c r="E690" s="142"/>
      <c r="F690" s="40"/>
      <c r="G690" s="175"/>
    </row>
    <row r="691" spans="1:7" ht="25.5" x14ac:dyDescent="0.25">
      <c r="A691" s="103" t="s">
        <v>83</v>
      </c>
      <c r="B691" s="81" t="s">
        <v>435</v>
      </c>
      <c r="C691" s="82" t="s">
        <v>114</v>
      </c>
      <c r="D691" s="53">
        <v>25</v>
      </c>
      <c r="E691" s="143"/>
      <c r="F691" s="40"/>
      <c r="G691" s="175"/>
    </row>
    <row r="692" spans="1:7" ht="38.25" x14ac:dyDescent="0.25">
      <c r="A692" s="103" t="s">
        <v>84</v>
      </c>
      <c r="B692" s="81" t="s">
        <v>436</v>
      </c>
      <c r="C692" s="82" t="s">
        <v>114</v>
      </c>
      <c r="D692" s="53">
        <v>107</v>
      </c>
      <c r="E692" s="144"/>
      <c r="F692" s="40"/>
      <c r="G692" s="175"/>
    </row>
    <row r="693" spans="1:7" ht="25.5" x14ac:dyDescent="0.25">
      <c r="A693" s="103" t="s">
        <v>85</v>
      </c>
      <c r="B693" s="81" t="s">
        <v>437</v>
      </c>
      <c r="C693" s="82" t="s">
        <v>114</v>
      </c>
      <c r="D693" s="53">
        <v>39</v>
      </c>
      <c r="E693" s="144"/>
      <c r="F693" s="40"/>
      <c r="G693" s="175"/>
    </row>
    <row r="694" spans="1:7" ht="25.5" x14ac:dyDescent="0.25">
      <c r="A694" s="103" t="s">
        <v>86</v>
      </c>
      <c r="B694" s="81" t="s">
        <v>438</v>
      </c>
      <c r="C694" s="82" t="s">
        <v>114</v>
      </c>
      <c r="D694" s="53">
        <v>48</v>
      </c>
      <c r="E694" s="144"/>
      <c r="F694" s="40"/>
      <c r="G694" s="175"/>
    </row>
    <row r="695" spans="1:7" ht="25.5" x14ac:dyDescent="0.25">
      <c r="A695" s="103" t="s">
        <v>87</v>
      </c>
      <c r="B695" s="81" t="s">
        <v>439</v>
      </c>
      <c r="C695" s="82" t="s">
        <v>114</v>
      </c>
      <c r="D695" s="53">
        <v>91</v>
      </c>
      <c r="E695" s="144"/>
      <c r="F695" s="40"/>
      <c r="G695" s="175"/>
    </row>
    <row r="696" spans="1:7" ht="25.5" x14ac:dyDescent="0.25">
      <c r="A696" s="103" t="s">
        <v>88</v>
      </c>
      <c r="B696" s="81" t="s">
        <v>440</v>
      </c>
      <c r="C696" s="82" t="s">
        <v>114</v>
      </c>
      <c r="D696" s="53">
        <v>14</v>
      </c>
      <c r="E696" s="144"/>
      <c r="F696" s="40"/>
      <c r="G696" s="175"/>
    </row>
    <row r="697" spans="1:7" ht="25.5" x14ac:dyDescent="0.25">
      <c r="A697" s="103" t="s">
        <v>89</v>
      </c>
      <c r="B697" s="81" t="s">
        <v>441</v>
      </c>
      <c r="C697" s="82" t="s">
        <v>54</v>
      </c>
      <c r="D697" s="53">
        <v>2</v>
      </c>
      <c r="E697" s="145"/>
      <c r="F697" s="40"/>
      <c r="G697" s="175"/>
    </row>
    <row r="698" spans="1:7" ht="38.25" x14ac:dyDescent="0.25">
      <c r="A698" s="103" t="s">
        <v>90</v>
      </c>
      <c r="B698" s="62" t="s">
        <v>442</v>
      </c>
      <c r="C698" s="80" t="s">
        <v>54</v>
      </c>
      <c r="D698" s="83">
        <v>20</v>
      </c>
      <c r="E698" s="142"/>
      <c r="F698" s="40"/>
      <c r="G698" s="175"/>
    </row>
    <row r="699" spans="1:7" ht="51" x14ac:dyDescent="0.25">
      <c r="A699" s="103" t="s">
        <v>91</v>
      </c>
      <c r="B699" s="81" t="s">
        <v>443</v>
      </c>
      <c r="C699" s="82" t="s">
        <v>54</v>
      </c>
      <c r="D699" s="53">
        <v>1</v>
      </c>
      <c r="E699" s="145"/>
      <c r="F699" s="40"/>
      <c r="G699" s="175"/>
    </row>
    <row r="700" spans="1:7" ht="25.5" x14ac:dyDescent="0.25">
      <c r="A700" s="103" t="s">
        <v>92</v>
      </c>
      <c r="B700" s="81" t="s">
        <v>444</v>
      </c>
      <c r="C700" s="82" t="s">
        <v>20</v>
      </c>
      <c r="D700" s="53">
        <v>1</v>
      </c>
      <c r="E700" s="145"/>
      <c r="F700" s="40"/>
      <c r="G700" s="175"/>
    </row>
    <row r="701" spans="1:7" ht="38.25" x14ac:dyDescent="0.25">
      <c r="A701" s="103" t="s">
        <v>93</v>
      </c>
      <c r="B701" s="81" t="s">
        <v>445</v>
      </c>
      <c r="C701" s="82" t="s">
        <v>54</v>
      </c>
      <c r="D701" s="53">
        <v>1</v>
      </c>
      <c r="E701" s="145"/>
      <c r="F701" s="40"/>
      <c r="G701" s="175"/>
    </row>
    <row r="702" spans="1:7" ht="25.5" x14ac:dyDescent="0.25">
      <c r="A702" s="103" t="s">
        <v>94</v>
      </c>
      <c r="B702" s="81" t="s">
        <v>446</v>
      </c>
      <c r="C702" s="82" t="s">
        <v>54</v>
      </c>
      <c r="D702" s="53">
        <v>1</v>
      </c>
      <c r="E702" s="145"/>
      <c r="F702" s="40"/>
      <c r="G702" s="175"/>
    </row>
    <row r="703" spans="1:7" ht="38.25" x14ac:dyDescent="0.25">
      <c r="A703" s="103" t="s">
        <v>95</v>
      </c>
      <c r="B703" s="81" t="s">
        <v>447</v>
      </c>
      <c r="C703" s="82" t="s">
        <v>54</v>
      </c>
      <c r="D703" s="53">
        <v>2</v>
      </c>
      <c r="E703" s="145"/>
      <c r="F703" s="40"/>
      <c r="G703" s="175"/>
    </row>
    <row r="704" spans="1:7" x14ac:dyDescent="0.25">
      <c r="A704" s="121">
        <v>6.2</v>
      </c>
      <c r="B704" s="184" t="s">
        <v>448</v>
      </c>
      <c r="C704" s="184"/>
      <c r="D704" s="184"/>
      <c r="E704" s="184"/>
      <c r="F704" s="184"/>
      <c r="G704" s="175"/>
    </row>
    <row r="705" spans="1:7" ht="38.25" x14ac:dyDescent="0.25">
      <c r="A705" s="103" t="s">
        <v>96</v>
      </c>
      <c r="B705" s="81" t="s">
        <v>449</v>
      </c>
      <c r="C705" s="82" t="s">
        <v>54</v>
      </c>
      <c r="D705" s="53">
        <v>1</v>
      </c>
      <c r="E705" s="145"/>
      <c r="F705" s="26"/>
      <c r="G705" s="175"/>
    </row>
    <row r="706" spans="1:7" ht="25.5" x14ac:dyDescent="0.25">
      <c r="A706" s="103" t="s">
        <v>97</v>
      </c>
      <c r="B706" s="81" t="s">
        <v>450</v>
      </c>
      <c r="C706" s="82" t="s">
        <v>54</v>
      </c>
      <c r="D706" s="53">
        <v>1</v>
      </c>
      <c r="E706" s="145"/>
      <c r="F706" s="26"/>
      <c r="G706" s="175"/>
    </row>
    <row r="707" spans="1:7" ht="25.5" x14ac:dyDescent="0.25">
      <c r="A707" s="103" t="s">
        <v>98</v>
      </c>
      <c r="B707" s="81" t="s">
        <v>451</v>
      </c>
      <c r="C707" s="82" t="s">
        <v>54</v>
      </c>
      <c r="D707" s="53">
        <v>2</v>
      </c>
      <c r="E707" s="145"/>
      <c r="F707" s="26"/>
      <c r="G707" s="175"/>
    </row>
    <row r="708" spans="1:7" ht="51" x14ac:dyDescent="0.25">
      <c r="A708" s="103" t="s">
        <v>99</v>
      </c>
      <c r="B708" s="81" t="s">
        <v>452</v>
      </c>
      <c r="C708" s="82" t="s">
        <v>114</v>
      </c>
      <c r="D708" s="53">
        <v>95</v>
      </c>
      <c r="E708" s="145"/>
      <c r="F708" s="26"/>
      <c r="G708" s="175"/>
    </row>
    <row r="709" spans="1:7" ht="30.75" customHeight="1" x14ac:dyDescent="0.25">
      <c r="A709" s="103" t="s">
        <v>100</v>
      </c>
      <c r="B709" s="81" t="s">
        <v>453</v>
      </c>
      <c r="C709" s="82" t="s">
        <v>54</v>
      </c>
      <c r="D709" s="53">
        <v>11</v>
      </c>
      <c r="E709" s="145"/>
      <c r="F709" s="26"/>
      <c r="G709" s="175"/>
    </row>
    <row r="710" spans="1:7" x14ac:dyDescent="0.25">
      <c r="A710" s="121">
        <v>6.3</v>
      </c>
      <c r="B710" s="183" t="s">
        <v>454</v>
      </c>
      <c r="C710" s="183"/>
      <c r="D710" s="183"/>
      <c r="E710" s="183"/>
      <c r="F710" s="183"/>
      <c r="G710" s="175"/>
    </row>
    <row r="711" spans="1:7" ht="51" x14ac:dyDescent="0.25">
      <c r="A711" s="103" t="s">
        <v>101</v>
      </c>
      <c r="B711" s="81" t="s">
        <v>954</v>
      </c>
      <c r="C711" s="82" t="s">
        <v>114</v>
      </c>
      <c r="D711" s="53">
        <v>95</v>
      </c>
      <c r="E711" s="145"/>
      <c r="F711" s="26"/>
      <c r="G711" s="175"/>
    </row>
    <row r="712" spans="1:7" ht="27" customHeight="1" x14ac:dyDescent="0.25">
      <c r="A712" s="103" t="s">
        <v>102</v>
      </c>
      <c r="B712" s="81" t="s">
        <v>455</v>
      </c>
      <c r="C712" s="82" t="s">
        <v>54</v>
      </c>
      <c r="D712" s="53">
        <v>2</v>
      </c>
      <c r="E712" s="145"/>
      <c r="F712" s="26"/>
      <c r="G712" s="175"/>
    </row>
    <row r="713" spans="1:7" ht="33" customHeight="1" x14ac:dyDescent="0.25">
      <c r="A713" s="103" t="s">
        <v>915</v>
      </c>
      <c r="B713" s="81" t="s">
        <v>456</v>
      </c>
      <c r="C713" s="82" t="s">
        <v>20</v>
      </c>
      <c r="D713" s="53">
        <v>1</v>
      </c>
      <c r="E713" s="145"/>
      <c r="F713" s="26"/>
      <c r="G713" s="175"/>
    </row>
    <row r="714" spans="1:7" ht="21.75" customHeight="1" x14ac:dyDescent="0.25">
      <c r="A714" s="103"/>
      <c r="B714" s="185" t="s">
        <v>457</v>
      </c>
      <c r="C714" s="185"/>
      <c r="D714" s="185"/>
      <c r="E714" s="185"/>
      <c r="F714" s="185"/>
      <c r="G714" s="175"/>
    </row>
    <row r="715" spans="1:7" ht="22.5" customHeight="1" x14ac:dyDescent="0.25">
      <c r="A715" s="107">
        <v>7</v>
      </c>
      <c r="B715" s="173" t="s">
        <v>252</v>
      </c>
      <c r="C715" s="170"/>
      <c r="D715" s="170"/>
      <c r="E715" s="170"/>
      <c r="F715" s="170"/>
      <c r="G715" s="108"/>
    </row>
    <row r="716" spans="1:7" ht="22.5" customHeight="1" x14ac:dyDescent="0.25">
      <c r="A716" s="109">
        <v>44933</v>
      </c>
      <c r="B716" s="47" t="s">
        <v>465</v>
      </c>
      <c r="C716" s="89" t="s">
        <v>56</v>
      </c>
      <c r="D716" s="53">
        <v>1</v>
      </c>
      <c r="E716" s="134"/>
      <c r="F716" s="85"/>
      <c r="G716" s="176"/>
    </row>
    <row r="717" spans="1:7" ht="33" customHeight="1" x14ac:dyDescent="0.25">
      <c r="A717" s="118">
        <v>7.2</v>
      </c>
      <c r="B717" s="47" t="s">
        <v>466</v>
      </c>
      <c r="C717" s="89" t="s">
        <v>56</v>
      </c>
      <c r="D717" s="53">
        <v>1</v>
      </c>
      <c r="E717" s="134"/>
      <c r="F717" s="85"/>
      <c r="G717" s="176"/>
    </row>
    <row r="718" spans="1:7" ht="21" customHeight="1" x14ac:dyDescent="0.25">
      <c r="A718" s="118">
        <v>7.3</v>
      </c>
      <c r="B718" s="15" t="s">
        <v>467</v>
      </c>
      <c r="C718" s="89" t="s">
        <v>56</v>
      </c>
      <c r="D718" s="53">
        <v>1</v>
      </c>
      <c r="E718" s="134"/>
      <c r="F718" s="85"/>
      <c r="G718" s="176"/>
    </row>
    <row r="719" spans="1:7" ht="23.25" customHeight="1" x14ac:dyDescent="0.25">
      <c r="A719" s="118">
        <v>7.4</v>
      </c>
      <c r="B719" s="47" t="s">
        <v>468</v>
      </c>
      <c r="C719" s="89" t="s">
        <v>56</v>
      </c>
      <c r="D719" s="53">
        <v>1</v>
      </c>
      <c r="E719" s="134"/>
      <c r="F719" s="85"/>
      <c r="G719" s="176"/>
    </row>
    <row r="720" spans="1:7" ht="27.75" customHeight="1" x14ac:dyDescent="0.25">
      <c r="A720" s="118"/>
      <c r="B720" s="174" t="s">
        <v>469</v>
      </c>
      <c r="C720" s="174"/>
      <c r="D720" s="174"/>
      <c r="E720" s="174"/>
      <c r="F720" s="174"/>
      <c r="G720" s="176"/>
    </row>
    <row r="721" spans="1:7" x14ac:dyDescent="0.25">
      <c r="A721" s="169" t="s">
        <v>253</v>
      </c>
      <c r="B721" s="170"/>
      <c r="C721" s="170"/>
      <c r="D721" s="170"/>
      <c r="E721" s="170"/>
      <c r="F721" s="170"/>
      <c r="G721" s="110"/>
    </row>
    <row r="722" spans="1:7" x14ac:dyDescent="0.25">
      <c r="A722" s="169" t="s">
        <v>1005</v>
      </c>
      <c r="B722" s="170"/>
      <c r="C722" s="170"/>
      <c r="D722" s="170"/>
      <c r="E722" s="170"/>
      <c r="F722" s="170"/>
      <c r="G722" s="111"/>
    </row>
    <row r="723" spans="1:7" x14ac:dyDescent="0.25">
      <c r="A723" s="169" t="s">
        <v>1006</v>
      </c>
      <c r="B723" s="170"/>
      <c r="C723" s="170"/>
      <c r="D723" s="170"/>
      <c r="E723" s="170"/>
      <c r="F723" s="170"/>
      <c r="G723" s="111"/>
    </row>
    <row r="724" spans="1:7" x14ac:dyDescent="0.25">
      <c r="A724" s="169" t="s">
        <v>254</v>
      </c>
      <c r="B724" s="170"/>
      <c r="C724" s="170"/>
      <c r="D724" s="170"/>
      <c r="E724" s="170"/>
      <c r="F724" s="170"/>
      <c r="G724" s="111"/>
    </row>
    <row r="725" spans="1:7" x14ac:dyDescent="0.25">
      <c r="A725" s="169" t="s">
        <v>1007</v>
      </c>
      <c r="B725" s="170"/>
      <c r="C725" s="170"/>
      <c r="D725" s="170"/>
      <c r="E725" s="170"/>
      <c r="F725" s="170"/>
      <c r="G725" s="111"/>
    </row>
    <row r="726" spans="1:7" x14ac:dyDescent="0.25">
      <c r="A726" s="169" t="s">
        <v>255</v>
      </c>
      <c r="B726" s="170"/>
      <c r="C726" s="170"/>
      <c r="D726" s="170"/>
      <c r="E726" s="170"/>
      <c r="F726" s="170"/>
      <c r="G726" s="111"/>
    </row>
    <row r="727" spans="1:7" ht="28.5" customHeight="1" x14ac:dyDescent="0.25">
      <c r="A727" s="169" t="s">
        <v>1008</v>
      </c>
      <c r="B727" s="170"/>
      <c r="C727" s="170"/>
      <c r="D727" s="170"/>
      <c r="E727" s="170"/>
      <c r="F727" s="170"/>
      <c r="G727" s="112"/>
    </row>
    <row r="728" spans="1:7" ht="15.75" thickBot="1" x14ac:dyDescent="0.3">
      <c r="A728" s="171" t="s">
        <v>256</v>
      </c>
      <c r="B728" s="172"/>
      <c r="C728" s="172"/>
      <c r="D728" s="172"/>
      <c r="E728" s="172"/>
      <c r="F728" s="172"/>
      <c r="G728" s="113"/>
    </row>
  </sheetData>
  <mergeCells count="225">
    <mergeCell ref="A1:G1"/>
    <mergeCell ref="A2:G2"/>
    <mergeCell ref="A3:G3"/>
    <mergeCell ref="A4:G4"/>
    <mergeCell ref="A5:G5"/>
    <mergeCell ref="G25:G305"/>
    <mergeCell ref="B7:F7"/>
    <mergeCell ref="B26:F26"/>
    <mergeCell ref="B8:F8"/>
    <mergeCell ref="B28:F28"/>
    <mergeCell ref="B30:F30"/>
    <mergeCell ref="B33:F33"/>
    <mergeCell ref="B27:F27"/>
    <mergeCell ref="G8:G23"/>
    <mergeCell ref="B23:F23"/>
    <mergeCell ref="B24:F24"/>
    <mergeCell ref="B25:F25"/>
    <mergeCell ref="B49:F49"/>
    <mergeCell ref="B52:F52"/>
    <mergeCell ref="B54:F54"/>
    <mergeCell ref="B61:F61"/>
    <mergeCell ref="B66:F66"/>
    <mergeCell ref="B36:F36"/>
    <mergeCell ref="B39:F39"/>
    <mergeCell ref="B41:F41"/>
    <mergeCell ref="B47:F47"/>
    <mergeCell ref="B96:F96"/>
    <mergeCell ref="B99:F99"/>
    <mergeCell ref="B108:F108"/>
    <mergeCell ref="B68:F68"/>
    <mergeCell ref="B78:F78"/>
    <mergeCell ref="B81:F81"/>
    <mergeCell ref="B83:F83"/>
    <mergeCell ref="B89:F89"/>
    <mergeCell ref="B69:F69"/>
    <mergeCell ref="B71:F71"/>
    <mergeCell ref="B74:F74"/>
    <mergeCell ref="B91:F91"/>
    <mergeCell ref="B93:F93"/>
    <mergeCell ref="B119:F119"/>
    <mergeCell ref="B122:F122"/>
    <mergeCell ref="B125:F125"/>
    <mergeCell ref="B127:F127"/>
    <mergeCell ref="B133:F133"/>
    <mergeCell ref="B111:F111"/>
    <mergeCell ref="B112:F112"/>
    <mergeCell ref="B113:F113"/>
    <mergeCell ref="B114:F114"/>
    <mergeCell ref="B116:F116"/>
    <mergeCell ref="B155:F155"/>
    <mergeCell ref="B156:F156"/>
    <mergeCell ref="B158:F158"/>
    <mergeCell ref="B161:F161"/>
    <mergeCell ref="B165:F165"/>
    <mergeCell ref="B135:F135"/>
    <mergeCell ref="B138:F138"/>
    <mergeCell ref="B140:F140"/>
    <mergeCell ref="B148:F148"/>
    <mergeCell ref="B153:F153"/>
    <mergeCell ref="B200:F200"/>
    <mergeCell ref="B183:F183"/>
    <mergeCell ref="B186:F186"/>
    <mergeCell ref="B195:F195"/>
    <mergeCell ref="B198:F198"/>
    <mergeCell ref="B199:F199"/>
    <mergeCell ref="B168:F168"/>
    <mergeCell ref="B170:F170"/>
    <mergeCell ref="B176:F176"/>
    <mergeCell ref="B178:F178"/>
    <mergeCell ref="B180:F180"/>
    <mergeCell ref="B218:F218"/>
    <mergeCell ref="B226:F226"/>
    <mergeCell ref="B231:F231"/>
    <mergeCell ref="B233:F233"/>
    <mergeCell ref="B234:F234"/>
    <mergeCell ref="B203:F203"/>
    <mergeCell ref="B205:F205"/>
    <mergeCell ref="B211:F211"/>
    <mergeCell ref="B213:F213"/>
    <mergeCell ref="B216:F216"/>
    <mergeCell ref="B276:F276"/>
    <mergeCell ref="B254:F254"/>
    <mergeCell ref="B256:F256"/>
    <mergeCell ref="B259:F259"/>
    <mergeCell ref="B262:F262"/>
    <mergeCell ref="B265:F265"/>
    <mergeCell ref="B236:F236"/>
    <mergeCell ref="B239:F239"/>
    <mergeCell ref="B243:F243"/>
    <mergeCell ref="B246:F246"/>
    <mergeCell ref="B248:F248"/>
    <mergeCell ref="B309:F309"/>
    <mergeCell ref="B311:F311"/>
    <mergeCell ref="B314:F314"/>
    <mergeCell ref="B319:F319"/>
    <mergeCell ref="B282:F282"/>
    <mergeCell ref="B279:F279"/>
    <mergeCell ref="B283:F283"/>
    <mergeCell ref="B286:F286"/>
    <mergeCell ref="B288:F288"/>
    <mergeCell ref="B294:F294"/>
    <mergeCell ref="B296:F296"/>
    <mergeCell ref="B298:F298"/>
    <mergeCell ref="B301:F301"/>
    <mergeCell ref="B306:F306"/>
    <mergeCell ref="B307:F307"/>
    <mergeCell ref="B308:F308"/>
    <mergeCell ref="B304:F304"/>
    <mergeCell ref="B337:F337"/>
    <mergeCell ref="B344:F344"/>
    <mergeCell ref="B346:F346"/>
    <mergeCell ref="B347:F347"/>
    <mergeCell ref="B322:F322"/>
    <mergeCell ref="B324:F324"/>
    <mergeCell ref="B330:F330"/>
    <mergeCell ref="B332:F332"/>
    <mergeCell ref="B335:F335"/>
    <mergeCell ref="B367:F367"/>
    <mergeCell ref="B369:F369"/>
    <mergeCell ref="B371:F371"/>
    <mergeCell ref="B374:F374"/>
    <mergeCell ref="B377:F377"/>
    <mergeCell ref="B349:F349"/>
    <mergeCell ref="B352:F352"/>
    <mergeCell ref="B356:F356"/>
    <mergeCell ref="B359:F359"/>
    <mergeCell ref="B361:F361"/>
    <mergeCell ref="B400:F400"/>
    <mergeCell ref="B403:F403"/>
    <mergeCell ref="B405:F405"/>
    <mergeCell ref="B411:F411"/>
    <mergeCell ref="B413:F413"/>
    <mergeCell ref="B386:F386"/>
    <mergeCell ref="B389:F389"/>
    <mergeCell ref="B390:F390"/>
    <mergeCell ref="B392:F392"/>
    <mergeCell ref="B395:F395"/>
    <mergeCell ref="B483:F483"/>
    <mergeCell ref="B485:F485"/>
    <mergeCell ref="B494:F494"/>
    <mergeCell ref="G495:G510"/>
    <mergeCell ref="B501:F501"/>
    <mergeCell ref="B505:F505"/>
    <mergeCell ref="B510:F510"/>
    <mergeCell ref="G307:G493"/>
    <mergeCell ref="B495:F495"/>
    <mergeCell ref="B457:F457"/>
    <mergeCell ref="B466:F466"/>
    <mergeCell ref="B470:F470"/>
    <mergeCell ref="B477:F477"/>
    <mergeCell ref="B480:F480"/>
    <mergeCell ref="B439:F439"/>
    <mergeCell ref="B443:F443"/>
    <mergeCell ref="B449:F449"/>
    <mergeCell ref="B452:F452"/>
    <mergeCell ref="B455:F455"/>
    <mergeCell ref="B415:F415"/>
    <mergeCell ref="B419:F419"/>
    <mergeCell ref="B425:F425"/>
    <mergeCell ref="B436:F436"/>
    <mergeCell ref="B437:F437"/>
    <mergeCell ref="B511:F511"/>
    <mergeCell ref="B682:F682"/>
    <mergeCell ref="B554:F554"/>
    <mergeCell ref="B557:F557"/>
    <mergeCell ref="B563:F563"/>
    <mergeCell ref="B512:F512"/>
    <mergeCell ref="B566:F566"/>
    <mergeCell ref="B573:F573"/>
    <mergeCell ref="B577:F577"/>
    <mergeCell ref="B583:F583"/>
    <mergeCell ref="B631:F631"/>
    <mergeCell ref="B635:F635"/>
    <mergeCell ref="B637:F637"/>
    <mergeCell ref="B670:F670"/>
    <mergeCell ref="B672:F672"/>
    <mergeCell ref="B675:F675"/>
    <mergeCell ref="B688:F688"/>
    <mergeCell ref="B689:F689"/>
    <mergeCell ref="B704:F704"/>
    <mergeCell ref="B710:F710"/>
    <mergeCell ref="B714:F714"/>
    <mergeCell ref="B591:F591"/>
    <mergeCell ref="B596:F596"/>
    <mergeCell ref="A724:F724"/>
    <mergeCell ref="A725:F725"/>
    <mergeCell ref="B600:F600"/>
    <mergeCell ref="B601:F601"/>
    <mergeCell ref="B604:F604"/>
    <mergeCell ref="B609:F609"/>
    <mergeCell ref="B613:F613"/>
    <mergeCell ref="B616:F616"/>
    <mergeCell ref="B620:F620"/>
    <mergeCell ref="B647:F647"/>
    <mergeCell ref="B648:F648"/>
    <mergeCell ref="B650:F650"/>
    <mergeCell ref="B653:F653"/>
    <mergeCell ref="B658:F658"/>
    <mergeCell ref="B661:F661"/>
    <mergeCell ref="B663:F663"/>
    <mergeCell ref="B668:F668"/>
    <mergeCell ref="A726:F726"/>
    <mergeCell ref="A727:F727"/>
    <mergeCell ref="A728:F728"/>
    <mergeCell ref="B715:F715"/>
    <mergeCell ref="A721:F721"/>
    <mergeCell ref="A722:F722"/>
    <mergeCell ref="A723:F723"/>
    <mergeCell ref="B720:F720"/>
    <mergeCell ref="G512:G687"/>
    <mergeCell ref="G689:G714"/>
    <mergeCell ref="G716:G720"/>
    <mergeCell ref="B526:F526"/>
    <mergeCell ref="B527:F527"/>
    <mergeCell ref="B529:F529"/>
    <mergeCell ref="B532:F532"/>
    <mergeCell ref="B536:F536"/>
    <mergeCell ref="B539:F539"/>
    <mergeCell ref="B541:F541"/>
    <mergeCell ref="B547:F547"/>
    <mergeCell ref="B549:F549"/>
    <mergeCell ref="B551:F551"/>
    <mergeCell ref="B686:F686"/>
    <mergeCell ref="B594:F594"/>
    <mergeCell ref="B639:F639"/>
  </mergeCells>
  <pageMargins left="0.70866141732283472" right="0.70866141732283472" top="0.74803149606299213" bottom="0.74803149606299213" header="0.31496062992125984" footer="0.31496062992125984"/>
  <pageSetup scale="45" orientation="portrait" r:id="rId1"/>
  <ignoredErrors>
    <ignoredError sqref="A24:F24 A7 H24:XFD24" numberStoredAsText="1"/>
    <ignoredError sqref="D474"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LISTADO DE CANTIDADES</vt:lpstr>
      <vt:lpstr>'LISTADO DE CANTIDADES'!Área_de_impresión</vt:lpstr>
      <vt:lpstr>'LISTADO DE CANTIDADES'!Títulos_a_imprimir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Stanley Jimenez</dc:creator>
  <cp:lastModifiedBy>EveLyN RoDrIGueZ</cp:lastModifiedBy>
  <cp:lastPrinted>2024-01-18T16:24:02Z</cp:lastPrinted>
  <dcterms:created xsi:type="dcterms:W3CDTF">2023-04-20T13:49:27Z</dcterms:created>
  <dcterms:modified xsi:type="dcterms:W3CDTF">2024-01-18T16:24:15Z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127a2b6-15f0-419d-9b28-c70a2bd9d8e7_Enabled">
    <vt:lpwstr>true</vt:lpwstr>
  </property>
  <property fmtid="{D5CDD505-2E9C-101B-9397-08002B2CF9AE}" pid="3" name="MSIP_Label_1127a2b6-15f0-419d-9b28-c70a2bd9d8e7_SetDate">
    <vt:lpwstr>2023-04-27T20:29:44Z</vt:lpwstr>
  </property>
  <property fmtid="{D5CDD505-2E9C-101B-9397-08002B2CF9AE}" pid="4" name="MSIP_Label_1127a2b6-15f0-419d-9b28-c70a2bd9d8e7_Method">
    <vt:lpwstr>Standard</vt:lpwstr>
  </property>
  <property fmtid="{D5CDD505-2E9C-101B-9397-08002B2CF9AE}" pid="5" name="MSIP_Label_1127a2b6-15f0-419d-9b28-c70a2bd9d8e7_Name">
    <vt:lpwstr>defa4170-0d19-0005-0004-bc88714345d2</vt:lpwstr>
  </property>
  <property fmtid="{D5CDD505-2E9C-101B-9397-08002B2CF9AE}" pid="6" name="MSIP_Label_1127a2b6-15f0-419d-9b28-c70a2bd9d8e7_SiteId">
    <vt:lpwstr>72c26e03-2318-442a-ad4d-dd5408fdc373</vt:lpwstr>
  </property>
  <property fmtid="{D5CDD505-2E9C-101B-9397-08002B2CF9AE}" pid="7" name="MSIP_Label_1127a2b6-15f0-419d-9b28-c70a2bd9d8e7_ActionId">
    <vt:lpwstr>52d35337-493c-402c-b0b4-37e2279d7f57</vt:lpwstr>
  </property>
  <property fmtid="{D5CDD505-2E9C-101B-9397-08002B2CF9AE}" pid="8" name="MSIP_Label_1127a2b6-15f0-419d-9b28-c70a2bd9d8e7_ContentBits">
    <vt:lpwstr>0</vt:lpwstr>
  </property>
</Properties>
</file>