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d.docs.live.net/6f83ab6d2c71ad48/Escritorio/ALE BCKP/MINED/BANCO MUNDIAL/ROMERO ALVERGUE/DOCUMENTOS COMPLEMENTARIOS/PLAN DE OFERTA/DIC/"/>
    </mc:Choice>
  </mc:AlternateContent>
  <xr:revisionPtr revIDLastSave="6" documentId="13_ncr:1_{61375F79-88DD-4124-BF71-90004409E53B}" xr6:coauthVersionLast="47" xr6:coauthVersionMax="47" xr10:uidLastSave="{921D3C06-0F7A-43C2-B64B-661E420B7B2A}"/>
  <bookViews>
    <workbookView xWindow="-108" yWindow="-108" windowWidth="23256" windowHeight="12456" firstSheet="1" activeTab="1" xr2:uid="{00000000-000D-0000-FFFF-FFFF00000000}"/>
  </bookViews>
  <sheets>
    <sheet name="CANTIDADES DE OBRA" sheetId="1" r:id="rId1"/>
    <sheet name="LISTADO DE CANT DIC NUEVO" sheetId="2" r:id="rId2"/>
  </sheets>
  <definedNames>
    <definedName name="_xlnm.Print_Area" localSheetId="0">'CANTIDADES DE OBRA'!$A$1:$G$554</definedName>
    <definedName name="_xlnm.Print_Area" localSheetId="1">'LISTADO DE CANT DIC NUEVO'!$A$1:$G$456</definedName>
    <definedName name="_xlnm.Print_Titles" localSheetId="1">'LISTADO DE CANT DIC NUEVO'!$1:$6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Lf0AO6FLRZvTv4Z4bcelR/jqWtELjpr101RQ4EzMljM="/>
    </ext>
  </extLst>
</workbook>
</file>

<file path=xl/calcChain.xml><?xml version="1.0" encoding="utf-8"?>
<calcChain xmlns="http://schemas.openxmlformats.org/spreadsheetml/2006/main">
  <c r="D419" i="2" l="1"/>
  <c r="D393" i="2"/>
  <c r="D418" i="2"/>
  <c r="D417" i="2"/>
  <c r="D416" i="2"/>
  <c r="D414" i="2"/>
  <c r="D413" i="2"/>
  <c r="D411" i="2"/>
  <c r="D410" i="2"/>
  <c r="D409" i="2"/>
  <c r="D392" i="2"/>
  <c r="D415" i="2"/>
  <c r="D390" i="2"/>
  <c r="D388" i="2"/>
  <c r="D387" i="2"/>
  <c r="D386" i="2"/>
  <c r="D385" i="2"/>
  <c r="D408" i="2"/>
  <c r="D401" i="2"/>
  <c r="D397" i="2"/>
  <c r="D394" i="2"/>
  <c r="D395" i="2" l="1"/>
  <c r="D363" i="2" l="1"/>
  <c r="D373" i="2"/>
  <c r="D357" i="2"/>
  <c r="D353" i="2"/>
  <c r="D85" i="2" l="1"/>
  <c r="D158" i="2"/>
  <c r="D245" i="2"/>
  <c r="D331" i="2"/>
  <c r="D328" i="2"/>
  <c r="D325" i="2"/>
  <c r="D324" i="2"/>
  <c r="D323" i="2"/>
  <c r="D326" i="2"/>
  <c r="D317" i="2"/>
  <c r="D314" i="2"/>
  <c r="D229" i="2"/>
  <c r="D180" i="2"/>
  <c r="D313" i="2"/>
  <c r="D312" i="2"/>
  <c r="D310" i="2"/>
  <c r="D309" i="2"/>
  <c r="D308" i="2"/>
  <c r="D13" i="2"/>
  <c r="D321" i="2" l="1"/>
  <c r="D322" i="2" s="1"/>
  <c r="D300" i="2" l="1"/>
  <c r="D273" i="2"/>
  <c r="D284" i="2"/>
  <c r="D286" i="2"/>
  <c r="D285" i="2"/>
  <c r="D277" i="2"/>
  <c r="D279" i="2"/>
  <c r="D278" i="2"/>
  <c r="D264" i="2"/>
  <c r="D238" i="2"/>
  <c r="D239" i="2"/>
  <c r="D240" i="2"/>
  <c r="D248" i="2"/>
  <c r="D232" i="2"/>
  <c r="D227" i="2"/>
  <c r="D228" i="2"/>
  <c r="D224" i="2"/>
  <c r="D223" i="2"/>
  <c r="D193" i="2"/>
  <c r="D217" i="2"/>
  <c r="D216" i="2"/>
  <c r="D214" i="2"/>
  <c r="D197" i="2"/>
  <c r="D198" i="2"/>
  <c r="D196" i="2"/>
  <c r="D190" i="2"/>
  <c r="D189" i="2"/>
  <c r="D188" i="2" s="1"/>
  <c r="D191" i="2"/>
  <c r="D182" i="2"/>
  <c r="D179" i="2"/>
  <c r="D178" i="2"/>
  <c r="D175" i="2"/>
  <c r="D174" i="2"/>
  <c r="D172" i="2"/>
  <c r="D275" i="2" l="1"/>
  <c r="D276" i="2" s="1"/>
  <c r="D236" i="2"/>
  <c r="D187" i="2"/>
  <c r="D237" i="2" l="1"/>
  <c r="D152" i="2"/>
  <c r="D151" i="2"/>
  <c r="D103" i="2"/>
  <c r="D149" i="2"/>
  <c r="D150" i="2" s="1"/>
  <c r="D138" i="2"/>
  <c r="D113" i="2" l="1"/>
  <c r="D140" i="2"/>
  <c r="D89" i="2"/>
  <c r="D88" i="2"/>
  <c r="D80" i="2"/>
  <c r="D79" i="2"/>
  <c r="D78" i="2"/>
  <c r="D71" i="2"/>
  <c r="D43" i="2"/>
  <c r="D36" i="2"/>
  <c r="D35" i="2"/>
  <c r="D34" i="2"/>
  <c r="D33" i="2"/>
  <c r="G7" i="1"/>
  <c r="F146" i="1"/>
  <c r="F147" i="1"/>
  <c r="F148" i="1"/>
  <c r="F145" i="1"/>
  <c r="F143" i="1"/>
  <c r="D76" i="2" l="1"/>
  <c r="D77" i="2" s="1"/>
  <c r="D31" i="2"/>
  <c r="D32" i="2" s="1"/>
  <c r="F137" i="1"/>
  <c r="F135" i="1"/>
  <c r="F134" i="1"/>
  <c r="F133" i="1"/>
  <c r="F126" i="1"/>
  <c r="F127" i="1"/>
  <c r="F128" i="1"/>
  <c r="F129" i="1"/>
  <c r="F130" i="1"/>
  <c r="F131" i="1"/>
  <c r="F123" i="1"/>
  <c r="F122" i="1"/>
  <c r="F120" i="1"/>
  <c r="F119" i="1"/>
  <c r="D115" i="1"/>
  <c r="F115" i="1" s="1"/>
  <c r="D116" i="1"/>
  <c r="D117" i="1"/>
  <c r="F117" i="1" s="1"/>
  <c r="F111" i="1"/>
  <c r="D78" i="1"/>
  <c r="D79" i="1"/>
  <c r="D80" i="1"/>
  <c r="D113" i="1" l="1"/>
  <c r="D114" i="1"/>
  <c r="F114" i="1" s="1"/>
  <c r="F113" i="1"/>
  <c r="F116" i="1"/>
  <c r="F103" i="1" l="1"/>
  <c r="F100" i="1"/>
  <c r="F101" i="1"/>
  <c r="F99" i="1"/>
  <c r="F90" i="1"/>
  <c r="F91" i="1"/>
  <c r="F92" i="1"/>
  <c r="F93" i="1"/>
  <c r="F94" i="1"/>
  <c r="F95" i="1"/>
  <c r="F96" i="1"/>
  <c r="F97" i="1"/>
  <c r="F83" i="1"/>
  <c r="F86" i="1"/>
  <c r="F85" i="1"/>
  <c r="F79" i="1"/>
  <c r="D76" i="1"/>
  <c r="D77" i="1" s="1"/>
  <c r="F77" i="1" s="1"/>
  <c r="F78" i="1"/>
  <c r="F80" i="1"/>
  <c r="F72" i="1"/>
  <c r="F64" i="1"/>
  <c r="F65" i="1"/>
  <c r="F66" i="1"/>
  <c r="F63" i="1"/>
  <c r="F56" i="1"/>
  <c r="F57" i="1"/>
  <c r="F58" i="1"/>
  <c r="F59" i="1"/>
  <c r="F60" i="1"/>
  <c r="F61" i="1"/>
  <c r="F55" i="1"/>
  <c r="F76" i="1" l="1"/>
  <c r="F53" i="1" l="1"/>
  <c r="F52" i="1"/>
  <c r="F51" i="1"/>
  <c r="F47" i="1"/>
  <c r="F48" i="1"/>
  <c r="F49" i="1"/>
  <c r="F46" i="1"/>
  <c r="D34" i="1"/>
  <c r="D35" i="1"/>
  <c r="D37" i="1"/>
  <c r="D36" i="1"/>
  <c r="F38" i="1"/>
  <c r="F39" i="1"/>
  <c r="F40" i="1"/>
  <c r="F43" i="1"/>
  <c r="F44" i="1"/>
  <c r="D32" i="1" l="1"/>
  <c r="D33" i="1" s="1"/>
  <c r="F33" i="1" l="1"/>
  <c r="F34" i="1"/>
  <c r="F35" i="1"/>
  <c r="F36" i="1"/>
  <c r="F37" i="1"/>
  <c r="F32" i="1"/>
  <c r="F27" i="1"/>
  <c r="F28" i="1"/>
  <c r="F29" i="1"/>
  <c r="F30" i="1"/>
  <c r="F25" i="1"/>
  <c r="F24" i="1"/>
  <c r="F22" i="1"/>
  <c r="F10" i="1" l="1"/>
  <c r="F11" i="1"/>
  <c r="F12" i="1"/>
  <c r="F13" i="1"/>
  <c r="F9" i="1"/>
  <c r="F15" i="1"/>
  <c r="D518" i="1"/>
  <c r="D476" i="1"/>
  <c r="D473" i="1"/>
  <c r="D464" i="1"/>
  <c r="D441" i="1"/>
  <c r="D427" i="1"/>
  <c r="D354" i="1"/>
  <c r="D351" i="1"/>
  <c r="D342" i="1"/>
  <c r="D314" i="1"/>
  <c r="D313" i="1"/>
  <c r="D312" i="1"/>
  <c r="D305" i="1"/>
  <c r="D303" i="1"/>
  <c r="D300" i="1"/>
  <c r="D227" i="1"/>
  <c r="D224" i="1"/>
  <c r="D215" i="1"/>
  <c r="D175" i="1"/>
  <c r="D125" i="1"/>
  <c r="F125" i="1" s="1"/>
  <c r="D109" i="1"/>
  <c r="D108" i="1"/>
  <c r="D89" i="1"/>
  <c r="F89" i="1" s="1"/>
  <c r="D88" i="1"/>
  <c r="F88" i="1" s="1"/>
  <c r="D74" i="1"/>
  <c r="F74" i="1" s="1"/>
  <c r="D71" i="1"/>
  <c r="F71" i="1" s="1"/>
  <c r="D42" i="1"/>
  <c r="F42" i="1" s="1"/>
</calcChain>
</file>

<file path=xl/sharedStrings.xml><?xml version="1.0" encoding="utf-8"?>
<sst xmlns="http://schemas.openxmlformats.org/spreadsheetml/2006/main" count="2662" uniqueCount="1201">
  <si>
    <t xml:space="preserve">LISTADO DE CANTIDADES DE OBRA DE REFERENCIA </t>
  </si>
  <si>
    <t>MINISTERIO DE EDUCACIÓN CIENCIA Y TECNOLOGÍA</t>
  </si>
  <si>
    <t>PROYECTO: ESCUELA DE EDUCACIÓN PARVULARIA "DR. HUMBERTO ROMERO ALVERGUE"</t>
  </si>
  <si>
    <t>MUNICIPIO: SONZACATE</t>
  </si>
  <si>
    <t>DEPARTAMENTO:  SONSONATE      CÓDIGO:  10747</t>
  </si>
  <si>
    <t>No.</t>
  </si>
  <si>
    <t xml:space="preserve">DESCRIPCIÓN/PARTIDA </t>
  </si>
  <si>
    <t>UNIDAD</t>
  </si>
  <si>
    <t>CANTIDAD</t>
  </si>
  <si>
    <t>OBRAS PRELIMINARES</t>
  </si>
  <si>
    <t>DEMOLICIONES Y DESMONTAJES</t>
  </si>
  <si>
    <t>1.1.1</t>
  </si>
  <si>
    <t>m²</t>
  </si>
  <si>
    <t>1.1.2</t>
  </si>
  <si>
    <t>1.1.3</t>
  </si>
  <si>
    <t>1.1.4</t>
  </si>
  <si>
    <t>1.1.5</t>
  </si>
  <si>
    <t>Demolición de acera y canaletas</t>
  </si>
  <si>
    <t>INTERVENCIÓN EN VEGETACIÓN EXISTENTE</t>
  </si>
  <si>
    <t>1.2.1</t>
  </si>
  <si>
    <t>Tala y remoción de árboles, incluye: (tala, destronconado, desraizado y permiso de tala).</t>
  </si>
  <si>
    <t xml:space="preserve">*Las áreas a demoler se indican en plano de Demoliciónes,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</si>
  <si>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 xml:space="preserve">REHABILITACIONES </t>
  </si>
  <si>
    <t>MÓDULO A. COCINA-BODEGA</t>
  </si>
  <si>
    <t>2.1.1</t>
  </si>
  <si>
    <t>REHABILITACIÓN DE COCINA-BODEGA</t>
  </si>
  <si>
    <t>2.1.1.1</t>
  </si>
  <si>
    <t>REHABILITACIÓN COCINA Y BODEGA, de acuerdo a planos y especificaciones técnicas</t>
  </si>
  <si>
    <t>2.1.1.1.1</t>
  </si>
  <si>
    <t>CONSTRUCCIONES</t>
  </si>
  <si>
    <t>2.1.1.1.1.1</t>
  </si>
  <si>
    <t>2.1.1.1.2</t>
  </si>
  <si>
    <t xml:space="preserve">CUBIERTAS Y PROTECCIONES </t>
  </si>
  <si>
    <t>2.1.1.1.2.1</t>
  </si>
  <si>
    <t>2.1.1.1.2.2</t>
  </si>
  <si>
    <t>Canales de lámina de aluminio, zinc y silicio, calibre 24, resistente a la corrosión, norma ASTM A 653-M soldado y remachado, ganchos de Ho. De 1/2" a cada 0.50 m, con cañuela, acabado final exterior una mano de galvite y dos manos de pintura esmalte color blanco.</t>
  </si>
  <si>
    <t>m</t>
  </si>
  <si>
    <t>2.1.1.2.3</t>
  </si>
  <si>
    <t>PUERTAS Y VENTANAS</t>
  </si>
  <si>
    <t>2.1.1.2.3.1</t>
  </si>
  <si>
    <t>2.1.1.2.3.2</t>
  </si>
  <si>
    <t>2.1.1.2.3.4</t>
  </si>
  <si>
    <t>2.1.1.2.3.5</t>
  </si>
  <si>
    <t>Puerta abatible de una hoja, acero rolado en frio de 0.73 mm, g-40, con refuerzo para manija, mocheta de una hoja, fabricada en acero g-40, cal. 16, con pintura al horno.</t>
  </si>
  <si>
    <t>2.1.1.2.4</t>
  </si>
  <si>
    <t xml:space="preserve">ACABADOS </t>
  </si>
  <si>
    <t>2.1.1.2.4.1</t>
  </si>
  <si>
    <t>2.1.1.2.4.2</t>
  </si>
  <si>
    <t xml:space="preserve">Suministro de materiales y aplicación de 2 manos de pintura base latex acrílico, de la mejor calidad para exterior, color a definir según manual MNE, incluye limpieza y preparación de pared, con base </t>
  </si>
  <si>
    <t>2.1.1.2.4.3</t>
  </si>
  <si>
    <t>Suministro de materiales y aplicación de 2 manos de pintura base látex acrílico lavable de la mejor calidad, color blanco para interior hasta 1.20m de altura y el resto base de agua color blanco de línea, incluye limpieza y preparación de pared con base.</t>
  </si>
  <si>
    <t>2.1.1.2.4.4</t>
  </si>
  <si>
    <t>2.1.1.2.4.5</t>
  </si>
  <si>
    <t>2.1.1.2.4.6</t>
  </si>
  <si>
    <t>2.1.1.2.4.7</t>
  </si>
  <si>
    <t>2.1.1.2.4.8</t>
  </si>
  <si>
    <t>2.1.1.2.4.9</t>
  </si>
  <si>
    <t>2.1.1.2.5</t>
  </si>
  <si>
    <t xml:space="preserve">PISOS </t>
  </si>
  <si>
    <t>2.1.1.2.5.1</t>
  </si>
  <si>
    <t>2.1.1.2.5.2</t>
  </si>
  <si>
    <t>2.1.1.2.6</t>
  </si>
  <si>
    <t>INSTALACIONES HIDRÁULICAS</t>
  </si>
  <si>
    <t>2.1.1.2.6.1</t>
  </si>
  <si>
    <t>2.1.1.2.6.2</t>
  </si>
  <si>
    <t>2.1.1.2.6.3</t>
  </si>
  <si>
    <t>2.1.1.2.6.4</t>
  </si>
  <si>
    <t>2.1.1.2.7</t>
  </si>
  <si>
    <t>DESMONTAJES</t>
  </si>
  <si>
    <t>2.1.1.2.7.1</t>
  </si>
  <si>
    <t>Desmontajes de cielo falso</t>
  </si>
  <si>
    <t>2.1.1.2.7.2</t>
  </si>
  <si>
    <t>2.1.1.2.7.3</t>
  </si>
  <si>
    <t>2.1.1.2.8</t>
  </si>
  <si>
    <t>SISTEMAS ELÉCTRICOS E ILUMINACIÓN</t>
  </si>
  <si>
    <t>2.1.1.2.8.1</t>
  </si>
  <si>
    <t>Suministro e instalación Luminaria sellada contra polvo y humedad, tubos LED 2 x18 Watts, 120V, suspendida de estructura de techo, difusor de policarbonato, tubo T-8, tipo Luz de Día, Incluye alambrado, canalización con tubería rígida EMT con sus accesorios y puesta a tierra (Conductor chaqueta aislante verde  Terminal de Ojo), estructura metálica para el montaje de la luminaria con tubo estructural de 1"x1" pintado con 2 manos de anticorrosivo y 2 manos de esmalte blanco del color de la estructura de techo.</t>
  </si>
  <si>
    <t>2.1.1.2.8.2</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</si>
  <si>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</si>
  <si>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2.1.1.2.8.3</t>
  </si>
  <si>
    <t xml:space="preserve">Suministro y Montaje de Tomacorriente doble aterrizado de 20A, 120V, altura de mueble (h=1.2.0m),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t>
  </si>
  <si>
    <t>2.1.1.2.8.4</t>
  </si>
  <si>
    <t>luminaria tipo receptáculo de baquelita para bombillo led de 12w, luz de día, , 120v, sobrepuesta en losa o estructura de techo. controlada por interruptor "a".</t>
  </si>
  <si>
    <t>2.1.1.2.8.5</t>
  </si>
  <si>
    <t xml:space="preserve">Suministro y Montaje de Tomacorriente Trifilar de 50A/240V, de nylon extra fuerte color marfil. Incluye: Caja 4"x4" pesada UL, Tecnoducto con sus accesorios y alambrado con 3 THHN # 6 en ducto Ø 1".  La tubería superficial deberá ser metálica EMT con sus accesorios. Las cajas cuadradas superficiales serán tipo Conduit. </t>
  </si>
  <si>
    <t>2.1.1.2.8.6</t>
  </si>
  <si>
    <t>Suministro e instalación de tablero eléctrico de distribución de 16 espacios (ST-COC) 120/240v, 4 hilos, 125amp. Monofásico de empotrar con sus ramales térmicos. Incluye: protecciones térmicas para  circuitos ramales.</t>
  </si>
  <si>
    <t>2.1.1.2.8.7</t>
  </si>
  <si>
    <t>2.1.1.2.9</t>
  </si>
  <si>
    <t>ARTEFACTOS  Y ACCESORIOS</t>
  </si>
  <si>
    <t>2.1.1.2.9.1</t>
  </si>
  <si>
    <t>2.1.1.2.9.2</t>
  </si>
  <si>
    <t>MÓDULO B AULA 4 Y 5</t>
  </si>
  <si>
    <t>2.2.1</t>
  </si>
  <si>
    <t>REHABILITACIÓN AULA 4 Y 5</t>
  </si>
  <si>
    <t>2.2.1.1</t>
  </si>
  <si>
    <t>REHABILITACIÓN 2 DE AULAS, de acuerdo a planos y especificaciones técnicas</t>
  </si>
  <si>
    <t>2.2.1.1.1</t>
  </si>
  <si>
    <t xml:space="preserve">CUBIERTA DE TECHO </t>
  </si>
  <si>
    <t>2.2.1.1.1.1</t>
  </si>
  <si>
    <t>2.2.1.1.1.2</t>
  </si>
  <si>
    <t>2.2.1.1.2</t>
  </si>
  <si>
    <t>DRENAJES DE AGUAS LLUVIAS</t>
  </si>
  <si>
    <t>2.2.1.1.2.1</t>
  </si>
  <si>
    <t>Suministro e instalación de bajadas de aguas lluvias con tubería PVC Ø 4", 125 PSI. Sujetados con cinchos de pletina de 1/8"x1", fijados con tornillo goloso de 2"x10 y anclas plásticas. Incluye tubería subterránea a cajas de aguas lluvias en cancha y patio. Incluye accesorios.</t>
  </si>
  <si>
    <t>2.2.1.1.3</t>
  </si>
  <si>
    <t>2.2.1.1.3.1</t>
  </si>
  <si>
    <t>Suministro y aplicación de repello y afinado de superficies verticales hasta E=2cm, con mezcla prefabricada para repellos.</t>
  </si>
  <si>
    <t>2.2.1.1.3.2</t>
  </si>
  <si>
    <t>2.2.1.1.3.3</t>
  </si>
  <si>
    <t>2.2.1.1.4</t>
  </si>
  <si>
    <t>VENTANAS  Y PUERTAS</t>
  </si>
  <si>
    <t>2.2.1.1.4.1</t>
  </si>
  <si>
    <t>Defensas metálicas para ventanas, tipo cuadrícula con marco de varilla cuadrada de ½” y cuadrados interiores de varilla cuadrada de ⅜”, pintado a una mano con pintura anticorrosiva y una mano con pintura de esmalte en color blanco.</t>
  </si>
  <si>
    <t>2.2.1.1.4.2</t>
  </si>
  <si>
    <t>Suministro e instalación de ventana corrediza, perfilería de aluminio anodizado natural pesado, y vidrio laminado claro de 6mm, incluye sello en todo el contorno exterior e interior con sellador elastomérico impermeable acrílico base agua.s corredizas, perfilería de aluminio anodizado natural pesado, vidrio laminado claro de 6 mm a dos cuerpos.</t>
  </si>
  <si>
    <t>Puerta abatible de una hoja, acero rolado en frio de 0.73 mm, g-40, con refuerzo para doble ventanilla y manija, mocheta de una hoja, fabricada en acero g-40, cal.16, ventana de 4x27", vidrio claro de 7mm con marco y contramarco de acero rolado en frio de 0.80 mm.</t>
  </si>
  <si>
    <t>2.2.1.1.5</t>
  </si>
  <si>
    <t>2.2.1.1.5.1</t>
  </si>
  <si>
    <t>Sunimistro e instalacion de piso tipo porcelanato de alto tráfico de 60x60 cm color ivory. pegamento especial para porcelanato.</t>
  </si>
  <si>
    <t>2.2.1.1.5.2</t>
  </si>
  <si>
    <t>Suministro e instalación de Zócalo de porcelanato de h=7.5cm. color IVORY. Pegamento especial para porcelanato.</t>
  </si>
  <si>
    <t>2.2.1.1.6</t>
  </si>
  <si>
    <t>2.2.1.1.6.1</t>
  </si>
  <si>
    <t>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Se podrán utilizar los poliductos existentes empotrados a pared o piso. En Aulas de Parvularia se utilizará tomacorriente Tamper Resistant (TR).</t>
  </si>
  <si>
    <t>2.2.1.1.6.2</t>
  </si>
  <si>
    <t xml:space="preserve">Suministro y Montaje de Tomacorriente doble aterrizado de 20A, 120V, para aparato de TV arriba de pizarrón (h=2.4m),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y alambrado con 2 THHN # 12+1 THHN #14 en ducto Ø 1/2". Las cajas rectangulares superficiales serán tipo Conduit. </t>
  </si>
  <si>
    <t>2.2.1.1.6.3</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</si>
  <si>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</si>
  <si>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2.2.1.1.6.4</t>
  </si>
  <si>
    <t>Suministro e instalación Luminaria gabinete de 2´x4´ tubos LED 3 X18 Watts, 120V, suspendida de estructura de techo, difusor plástico blanco cuadriculado tipo rejilla, tubo T-8, Tipo luz de día, Incluye alambrado, canalización con Tecnoducto con sus accesorios (en canalización expuesta se deberá utilizar tubería rígida EMT con sus accesorios) y puesta a tierra (Conductor chaqueta aislante verde  Terminal de Ojo), estructura metálica para el montaje de la luminaria con tubo estructural de 1"x1" pintado con 2 manos de anticorrosivo y 2 manos de esmalte blanco del color de la estructura de techo.</t>
  </si>
  <si>
    <t>2.2.1.1.6.5</t>
  </si>
  <si>
    <t>Suministro e instalación de Ventilador de Techo Tipo Industrial con 3 Aspas Metálicas, 120V, 3 a 5 Velocidades, color blanco, con control de velocidad a la pared, Incluye alambrado, canalización con Tecnoducto con sus accesorios (en canalización expuesta se deberá utilizar tubería rígida EMT con sus accesorios) y puesta a tierra (Conductor chaqueta aislante verde  Terminal de Ojo).</t>
  </si>
  <si>
    <t>2.2.1.1.6.6</t>
  </si>
  <si>
    <t>Suministro e instalación de estructura metálica tipo pata de gallina para el montaje de ventilador de techo tipo industrial. Con tubo estructural de 1"x1" pintado con 2 manos de anticorrosivo y 2 manos de esmalte blanco del color de la estructura de techo.</t>
  </si>
  <si>
    <t>2.2.1.1.6.7</t>
  </si>
  <si>
    <t xml:space="preserve">Suministro e instalación de luminaria tipo Apliqué (Tortuga), con bombillo LED, de 12 Watts, 120 V, montado en caja octagonal de 4" galvanizada pesada UL, receptáculo fijo de baquelita, rosca metálica completa, contacto fijo al centro. Incluye alambrado, canalización con Tecnoducto con sus accesorios (en canalización expuesta se deberá utilizar tubería rígida EMT con sus accesorios). </t>
  </si>
  <si>
    <t>2.2.1.1.6.8</t>
  </si>
  <si>
    <t>2.2.1.1.6.9</t>
  </si>
  <si>
    <t xml:space="preserve">Suministro e instalación de luminaria de emergencia, con bombillo LED fijos de color blanco 120 Voltios, 7 Watts fabricada en plástico inyectado, batería sellada, tiempo de respaldo de 90 minutos, montaje en pared. Incluye alambrado y canalizado con tubería rígida EMT UL para salidas de luminarias, cajas rectangulares fijas en estructura de techo, la tubería superficial deberá ser metálica galvanizada para interiores EMT rígida con sus accesorios. </t>
  </si>
  <si>
    <t>2.2.1.1.6.10</t>
  </si>
  <si>
    <t>Suministro e instalación de Sistema de vigilancia, Circuito Cerrado.</t>
  </si>
  <si>
    <t>2.2.1.1.7</t>
  </si>
  <si>
    <t>2.2.1.1.7.1</t>
  </si>
  <si>
    <t>2.2.1.1.7.2</t>
  </si>
  <si>
    <t>2.2.1.1.7.3</t>
  </si>
  <si>
    <t>2.2.1.1.8</t>
  </si>
  <si>
    <t>PIZARRA Y MUEBLE</t>
  </si>
  <si>
    <t>2.2.1.1.8.1</t>
  </si>
  <si>
    <t>Suministro e instalación de mueble M-3 de estructura de Cedro y entrepaños de plywood</t>
  </si>
  <si>
    <t>Suministro e instalación de pizarra</t>
  </si>
  <si>
    <t>Suministro e instalación de mobiliario para aulas de parvularia a intervenir según detalles y planos adjuntos en "Mobiliario para Primera Infancia"</t>
  </si>
  <si>
    <t>MÓDULO C AULA 1 Y 2</t>
  </si>
  <si>
    <t>2.3.1</t>
  </si>
  <si>
    <t>REHABILITACIÓN AULA 1 Y 2</t>
  </si>
  <si>
    <t>2.3.1.1</t>
  </si>
  <si>
    <t>REHABILITACIÓN DE 2 AULAS, de acuerdo a planos y especificaciones técnicas</t>
  </si>
  <si>
    <t>2.3.1.1.1</t>
  </si>
  <si>
    <t>2.3.1.1.1.1</t>
  </si>
  <si>
    <t>2.3.1.1.1.2</t>
  </si>
  <si>
    <t>2.3.1.1.2</t>
  </si>
  <si>
    <t>2.3.1.1.2.1</t>
  </si>
  <si>
    <t>2.3.1.1.3</t>
  </si>
  <si>
    <t>2.3.1.1.3.1</t>
  </si>
  <si>
    <t>2.3.1.1.3.2</t>
  </si>
  <si>
    <t>2.3.1.1.3.3</t>
  </si>
  <si>
    <t>2.3.1.1.4</t>
  </si>
  <si>
    <t>2.3.1.1.4.1</t>
  </si>
  <si>
    <t>2.3.1.1.4.2</t>
  </si>
  <si>
    <t>2.3.1.1.5</t>
  </si>
  <si>
    <t>2.3.1.1.5.1</t>
  </si>
  <si>
    <t>Sunimistro e instalacion de piso tipo porcelanato de alto tráfico de 60x60 cm color ivory. Pegamento especial para porcelanato.</t>
  </si>
  <si>
    <t>2.3.1.1.5.2</t>
  </si>
  <si>
    <t>2.3.1.1.6</t>
  </si>
  <si>
    <t>2.3.1.1.6.1</t>
  </si>
  <si>
    <t>2.3.1.1.6.2</t>
  </si>
  <si>
    <t>2.3.1.1.6.3</t>
  </si>
  <si>
    <t>2.3.1.1.6.4</t>
  </si>
  <si>
    <t>2.3.1.1.6.5</t>
  </si>
  <si>
    <t>2.3.1.1.6.6</t>
  </si>
  <si>
    <t>2.3.1.1.6.7</t>
  </si>
  <si>
    <t>2.3.1.1.7</t>
  </si>
  <si>
    <t>2.3.1.1.7.1</t>
  </si>
  <si>
    <t>2.3.1.1.7.2</t>
  </si>
  <si>
    <t>2.3.1.1.7.3</t>
  </si>
  <si>
    <t>2.3.1.1.8</t>
  </si>
  <si>
    <t>2.3.1.1.8.1</t>
  </si>
  <si>
    <t>MÓDULO A COMEDOR</t>
  </si>
  <si>
    <t>3.1.1</t>
  </si>
  <si>
    <t>CONSTRUCCIÓN DE COMEDOR</t>
  </si>
  <si>
    <t>3.1.2</t>
  </si>
  <si>
    <t>CONSTRUCCIÓN DE COMEDOR de acuerdo a planos y especificaciones técnicas</t>
  </si>
  <si>
    <t>3.1.2.1</t>
  </si>
  <si>
    <t>TRAZO</t>
  </si>
  <si>
    <t>3.1.2.1.1</t>
  </si>
  <si>
    <t>Trazo por unidad de área.</t>
  </si>
  <si>
    <t>3.1.2.2</t>
  </si>
  <si>
    <t>TERRACERIA</t>
  </si>
  <si>
    <t>3.1.2.2.1</t>
  </si>
  <si>
    <t>Excavación a mano en fundaciones</t>
  </si>
  <si>
    <t>m³</t>
  </si>
  <si>
    <t>3.1.2.2.2</t>
  </si>
  <si>
    <t>Relleno compactado con Suelo-Cemento en fundaciones</t>
  </si>
  <si>
    <t>3.1.2.2.3</t>
  </si>
  <si>
    <t>Excavación en Pisos</t>
  </si>
  <si>
    <t>3.1.2.2.4</t>
  </si>
  <si>
    <t>Relleno Compactado con Suelo-Cemento 20:1 en Pisos</t>
  </si>
  <si>
    <t>3.1.2.3</t>
  </si>
  <si>
    <t>OBRAS DE CONSTRUCCIÓN</t>
  </si>
  <si>
    <t>3.1.2.3.1</t>
  </si>
  <si>
    <t>Zapata de 1.0x1.0x0.35 m; ref #4@0.12 m A.S. 1L;  f'c=210Kgf/cm2</t>
  </si>
  <si>
    <t>3.1.2.3.2</t>
  </si>
  <si>
    <t>Columna 450x450mm, acero longitudinal 4#8+4#6, 2 estribos #4@ 10cm y @ 15cm</t>
  </si>
  <si>
    <t>3.1.2.3.3</t>
  </si>
  <si>
    <t>Tensor 250x250mm, acero longitudinal 4#5, estribo #3@ 15cm</t>
  </si>
  <si>
    <t>ml</t>
  </si>
  <si>
    <t>3.1.2.3.4</t>
  </si>
  <si>
    <t>Piso de concreto de f'c=210 kg/cm² de t=0.10 mts, #3@ 20cm A.S</t>
  </si>
  <si>
    <t>3.1.2.4</t>
  </si>
  <si>
    <t>3.1.2.4.1</t>
  </si>
  <si>
    <t xml:space="preserve">Suministro e instalación de estructura metálica de polín C chapa 14 para soporte, cubierta de techo insulado de 2", pintura de estructura de soporte, capote lamina calibre 24, hechura de cepos a dos caras, tornillería.  </t>
  </si>
  <si>
    <t>3.1.2.4.2</t>
  </si>
  <si>
    <t>Canales de lámina de aluminio, zinc y silicio, calibre 24,  norma ASTM A 653-M soldado y remachado, ganchos de Ho. De 1/2" a cada 0.50 m, con cañuela, acabado final exterior una mano de galvite y dos manos de pintura esmalte color blanco.</t>
  </si>
  <si>
    <t>3.1.2.5</t>
  </si>
  <si>
    <t>3.1.2.5.1</t>
  </si>
  <si>
    <t>Suministro e instalación de piso tipo porcelanato de alto tráfico de 60x60 cm color ivory. Pegamento especial para porcelanato.</t>
  </si>
  <si>
    <t>3.1.2.5.2</t>
  </si>
  <si>
    <t>Repello y afinado de columnas</t>
  </si>
  <si>
    <t>3.1.2.6</t>
  </si>
  <si>
    <t>3.1.2.6.1</t>
  </si>
  <si>
    <t>3.1.2.6.2</t>
  </si>
  <si>
    <t>MÓDULO B AULA 6, S.S 4,S.S.5,S.S.6</t>
  </si>
  <si>
    <t>3.2.1</t>
  </si>
  <si>
    <t>CONSTRUCCIÓN DE AULA 6 INICIAL Y S.S.6</t>
  </si>
  <si>
    <t>3.2.1.1</t>
  </si>
  <si>
    <t>CONSTRUCCIÓN  DE 1 AULAS, de acuerdo a planos y especificaciones técnicas</t>
  </si>
  <si>
    <t>3.2.1.1.1.1</t>
  </si>
  <si>
    <t>Trazo por unidad de área</t>
  </si>
  <si>
    <t>3.2.1.1.2</t>
  </si>
  <si>
    <t>3.2.1.1.2.1</t>
  </si>
  <si>
    <t>3.2.1.1.2.2</t>
  </si>
  <si>
    <t>3.2.1.1.2.3</t>
  </si>
  <si>
    <t>3.2.1.1.2.4</t>
  </si>
  <si>
    <t>3.2.1.1.3</t>
  </si>
  <si>
    <t>3.2.1.1.3.1</t>
  </si>
  <si>
    <t>Solera de fundación, 45x25 cms  de f'c=210 kg/cm², acero longitudinal 4#4, estribo #2@15 cms. Según especificaciones tecnicas.</t>
  </si>
  <si>
    <t>3.2.1.1.3.2</t>
  </si>
  <si>
    <t xml:space="preserve">Piso de concreto de f'c=180 kg/cm² de t=0.07 m, refuerzo electromalla 6"x6", calibre 9/9. </t>
  </si>
  <si>
    <t>3.2.1.1.3.3</t>
  </si>
  <si>
    <t>Pared de Bloque de Concreto 15X20X40 CM. RV N°4@0.40M, RH N°2@0.40. Incluye solera intermedia, solera de coronamiento, esquineros y repisa de ventanas. Según detalle.</t>
  </si>
  <si>
    <t>3.2.1.1.4</t>
  </si>
  <si>
    <t>3.2.1.1.4.1</t>
  </si>
  <si>
    <t>Suministro e instalación de cubierta de techo insulado de 2", incluye  polín C de 4”, chapa 14,  pintura de estructura de soporte, capote de lámina de aluminio, zinc y silicio, calibre 24, hechura de cepos en ambas caras, tornillería.
Incluye  todos los desmontajes y desalojo, una mano de pintura de aceite color blanco en estructura de techo, hechura de cepos.</t>
  </si>
  <si>
    <t>3.2.1.1.4.2</t>
  </si>
  <si>
    <t>3.2.1.1.5</t>
  </si>
  <si>
    <t>3.2.1.1.5.1</t>
  </si>
  <si>
    <t>3.2.1.1.6</t>
  </si>
  <si>
    <t>3.2.1.1.6.1</t>
  </si>
  <si>
    <t>3.2.1.1.6.2</t>
  </si>
  <si>
    <t>3.2.1.1.6.3</t>
  </si>
  <si>
    <t>3.2.1.1.7</t>
  </si>
  <si>
    <t>3.2.1.1.7.1</t>
  </si>
  <si>
    <t>3.2.1.1.7.2</t>
  </si>
  <si>
    <t>3.2.1.1.7.3</t>
  </si>
  <si>
    <t>3.2.1.1.8</t>
  </si>
  <si>
    <t>3.2.1.1.8.1</t>
  </si>
  <si>
    <t>3.2.1.1.8.2</t>
  </si>
  <si>
    <t>3.2.1.1.9</t>
  </si>
  <si>
    <t>3.2.1.1.9.1</t>
  </si>
  <si>
    <t>3.2.1.1.9.2</t>
  </si>
  <si>
    <t>3.2.1.1.9.3</t>
  </si>
  <si>
    <t>3.2.1.1.9.4</t>
  </si>
  <si>
    <t>3.2.1.1.9.5</t>
  </si>
  <si>
    <t>3.2.1.1.9.6</t>
  </si>
  <si>
    <t>3.2.1.1.9.7</t>
  </si>
  <si>
    <t>3.2.1.1.9.8</t>
  </si>
  <si>
    <t>3.2.1.1.10</t>
  </si>
  <si>
    <t>3.2.1.1.10.1</t>
  </si>
  <si>
    <t>3.2.1.1.10.2</t>
  </si>
  <si>
    <t>3.2.1.1.10.3</t>
  </si>
  <si>
    <t>Suministro e instalación de mobiliario para aulas iniciales a intervenir según detalles y planos adjuntos en "Mobiliario para Primera Infancia"</t>
  </si>
  <si>
    <t>3.2.1.2</t>
  </si>
  <si>
    <t>CONSTRUCCIÓN DE 1 SERVICIO SANITARIO, de acuerdo a planos y especificaciones técnicas.</t>
  </si>
  <si>
    <t>3.2.1.2.1</t>
  </si>
  <si>
    <t>3.2.1.2.1.1</t>
  </si>
  <si>
    <t>3.2.1.2.2</t>
  </si>
  <si>
    <t>3.2.1.2.2.1</t>
  </si>
  <si>
    <t>3.2.1.2.2.2</t>
  </si>
  <si>
    <t>3.2.1.2.2.3</t>
  </si>
  <si>
    <t>3.2.1.2.2.4</t>
  </si>
  <si>
    <t>3.2.1.2.3</t>
  </si>
  <si>
    <t>3.2.1.2.3.1</t>
  </si>
  <si>
    <t>3.2.1.2.3.2</t>
  </si>
  <si>
    <t>3.2.1.2.3.3</t>
  </si>
  <si>
    <t>3.2.1.2.4</t>
  </si>
  <si>
    <t>3.2.1.2.4.1</t>
  </si>
  <si>
    <t>3.2.1.2.4.2</t>
  </si>
  <si>
    <t>3.2.1.2.5</t>
  </si>
  <si>
    <t>3.2.1.2.5.1</t>
  </si>
  <si>
    <t>3.2.1.2.6</t>
  </si>
  <si>
    <t>3.2.1.2.6.1</t>
  </si>
  <si>
    <t>3.2.1.2.6.2</t>
  </si>
  <si>
    <t>3.2.1.2.6.3</t>
  </si>
  <si>
    <t>3.2.1.2.6.4</t>
  </si>
  <si>
    <t>Suministro y colocación de enchape de azulejos a una altura 1.40 m.. Piezas cerámicas esmaltada brillante, resistente a la humedad, abrasión y rayado de 20x30 cm color blanco.</t>
  </si>
  <si>
    <t>3.2.1.2.7</t>
  </si>
  <si>
    <t>3.2.1.2.7.1</t>
  </si>
  <si>
    <t>3.2.1.2.7.2</t>
  </si>
  <si>
    <t>3.2.1.2.7.3</t>
  </si>
  <si>
    <t>3.2.1.2.8</t>
  </si>
  <si>
    <t>3.2.1.2.8.1</t>
  </si>
  <si>
    <t>3.2.1.2.8.2</t>
  </si>
  <si>
    <t>Suministro e instalacion de zócalo sanitario (curva sanitaria) de pvc color blanco.</t>
  </si>
  <si>
    <t>3.2.1.2.9</t>
  </si>
  <si>
    <t>3.2.1.2.9.1</t>
  </si>
  <si>
    <t>3.2.1.2.9.2</t>
  </si>
  <si>
    <t>3.2.1.2.10</t>
  </si>
  <si>
    <t>ARTEFACTOS SANITARIOS</t>
  </si>
  <si>
    <t>3.2.1.2.10.1</t>
  </si>
  <si>
    <t>Porcelana vitrificada. Incluye asiento y accesorios. Válvula de control y tubo de abasto flexible de fabricación americana. Medidas antropométricas para niños de parvularia. Material: Porcelana Sanitaria, Tipo sanitario: Sanitario Infantil Perfil de taza: Redonda, Altura taza: 285 mm, Dimensiones generales: Ancho:304 x Largo:584 x Alto:604 mm Tipo de descarga y consumo: Single Flush 4.8 Lpf, Capacidad de evacuación: 250gr., Asiento: Cierre Suave, Presión: Mín. &amp; Máx.: 20-80 PSI,Otros: Altura 11 7/8″”, especial para niños.</t>
  </si>
  <si>
    <t>3.2.1.2.10.2</t>
  </si>
  <si>
    <t>Suministro e instalación de lavamanos de pedestal, de un agujero, loza vitrificada, cero absorción a la humedad, incluye grifo y accesorios de instalación. (para parvularia)</t>
  </si>
  <si>
    <t>3.2.1.2.10.3</t>
  </si>
  <si>
    <t>Suministro e instalación de Ducha, con todos sus accesorios de la mejor calidad.</t>
  </si>
  <si>
    <t>3.2.1.2.11</t>
  </si>
  <si>
    <t>SISTEMA HIDRÁULICO</t>
  </si>
  <si>
    <t>3.2.1.2.11.1</t>
  </si>
  <si>
    <t>Suministro e instalación de Tubería de PVC 1/2"  315 psi, incluye accesorios, excavación, relleno y compactación</t>
  </si>
  <si>
    <t>3.2.1.2.11.2</t>
  </si>
  <si>
    <t>Suministro e instalación de Tubería de PVC 3/4"  250 psi, incluye accesorios, excavación, relleno y compactación</t>
  </si>
  <si>
    <t>3.2.1.2.11.3</t>
  </si>
  <si>
    <t>Suministro e instalación de Tubería de PVC 2" 125 psi, incluye accesorios,  excavación, relleno y compactación</t>
  </si>
  <si>
    <t>3.2.1.2.11.4</t>
  </si>
  <si>
    <t xml:space="preserve">Tubería de PVC 4" 125 psi psi, incluye accesorios para acople y conexiones, excavación, relleno y compactación. </t>
  </si>
  <si>
    <t>3.2.2</t>
  </si>
  <si>
    <t>CONSTRUCCIÓN DE SERVICIOS SANITARIOS INDIVIDUALES 4 y 5</t>
  </si>
  <si>
    <t>3.2.2.1</t>
  </si>
  <si>
    <t>CONSTRUCCIÓN DE 2 SERVICIO SANITARIO, de acuerdo a planos y especificaciones técnicas</t>
  </si>
  <si>
    <t>3.2.2.1.1</t>
  </si>
  <si>
    <t>3.2.2.1.1.1</t>
  </si>
  <si>
    <t>3.2.2.1.2</t>
  </si>
  <si>
    <t>3.2.2.1.2.1</t>
  </si>
  <si>
    <t>3.2.2.1.2.2</t>
  </si>
  <si>
    <t>3.2.2.1.2.3</t>
  </si>
  <si>
    <t>3.2.2.1.2.4</t>
  </si>
  <si>
    <t>3.2.2.1.3</t>
  </si>
  <si>
    <t>3.2.2.1.3.1</t>
  </si>
  <si>
    <t>3.2.2.1.3.2</t>
  </si>
  <si>
    <t>Piso de concreto de f'c=180 kg/cm² de t=0.07 m, refuerzo electromalla 6"x6", calibre 9/9.</t>
  </si>
  <si>
    <t>3.2.2.1.3.3</t>
  </si>
  <si>
    <t>3.2.2.1.4</t>
  </si>
  <si>
    <t>3.2.2.1.4.1</t>
  </si>
  <si>
    <t>3.2.2.1.4.2</t>
  </si>
  <si>
    <t>3.2.2.1.5</t>
  </si>
  <si>
    <t>3.2.2.1.5.1</t>
  </si>
  <si>
    <t>3.2.2.1.6</t>
  </si>
  <si>
    <t>3.2.2.1.6.1</t>
  </si>
  <si>
    <t>3.2.2.1.6.2</t>
  </si>
  <si>
    <t>Suministro de materiales y mano de obra, para la aplicación de 2 manos de pintura base latex acrilico, de la mejor calidad para exterior, color a definir según manual MNE,incluye limpieza y preparación de pared, con base.</t>
  </si>
  <si>
    <t>3.2.2.1.6.3</t>
  </si>
  <si>
    <t>Suministro de materiales y manos de obra, para la aplicación de 2 manos de pintura base latex acrilico lavable, de la mejor calidad, color blanco para interior 1.20m de altura, incluye limpieza y preparación de pared, con base.</t>
  </si>
  <si>
    <t>3.2.2.1.6.4</t>
  </si>
  <si>
    <t>3.2.2.1.7</t>
  </si>
  <si>
    <t>3.2.2.1.7.1</t>
  </si>
  <si>
    <t>3.2.2.1.7.2</t>
  </si>
  <si>
    <t>3.2.2.1.7.3</t>
  </si>
  <si>
    <t>3.2.2.1.8</t>
  </si>
  <si>
    <t>3.2.2.1.8.1</t>
  </si>
  <si>
    <t>3.2.2.1.8.2</t>
  </si>
  <si>
    <t>3.2.2.1.9</t>
  </si>
  <si>
    <t>3.2.2.1.9.1</t>
  </si>
  <si>
    <t>3.2.2.1.9.2</t>
  </si>
  <si>
    <t>3.2.2.1.10</t>
  </si>
  <si>
    <t>3.2.2.1.10.1</t>
  </si>
  <si>
    <t>3.2.2.1.10.2</t>
  </si>
  <si>
    <t>3.2.2.1.10.3</t>
  </si>
  <si>
    <t>3.2.2.1.11</t>
  </si>
  <si>
    <t>3.2.2.1.11.1</t>
  </si>
  <si>
    <t>3.2.2.1.11.2</t>
  </si>
  <si>
    <t>3.2.2.1.11.3</t>
  </si>
  <si>
    <t>3.2.2.1.11.4</t>
  </si>
  <si>
    <t>MÓDULO C: AULA 3 CON S.S.3 , DIRECCIÓN CON S.S.D , S.S.1 Y 2.</t>
  </si>
  <si>
    <t>3.3.1</t>
  </si>
  <si>
    <t>CONSTRUCCIÓN DE AULA 3 Y S.S.3</t>
  </si>
  <si>
    <t>3.3.1.1</t>
  </si>
  <si>
    <t>CONSTRUCCIÓN  DE 1 Aula de acuerdo a planos y especificaciones técnicas</t>
  </si>
  <si>
    <t>3.3.1.1.1</t>
  </si>
  <si>
    <t>3.3.1.1.1.1</t>
  </si>
  <si>
    <t>3.3.1.1.2</t>
  </si>
  <si>
    <t>3.3.1.1.2.1</t>
  </si>
  <si>
    <t>3.3.1.1.2.2</t>
  </si>
  <si>
    <t>3.3.1.1.2.3</t>
  </si>
  <si>
    <t>3.3.1.1.2.4</t>
  </si>
  <si>
    <t>3.3.1.1.3</t>
  </si>
  <si>
    <t>3.3.1.1.3.1</t>
  </si>
  <si>
    <t>3.3.1.1.3.2</t>
  </si>
  <si>
    <t>3.3.1.1.3.3</t>
  </si>
  <si>
    <t>3.3.1.1.4</t>
  </si>
  <si>
    <t>3.3.1.1.4.1</t>
  </si>
  <si>
    <t>3.3.1.1.4.2</t>
  </si>
  <si>
    <t>3.3.1.1.5</t>
  </si>
  <si>
    <t>3.3.1.1.5.1</t>
  </si>
  <si>
    <t>3.3.1.1.6</t>
  </si>
  <si>
    <t>3.3.1.1.6.1</t>
  </si>
  <si>
    <t>3.3.1.1.6.2</t>
  </si>
  <si>
    <t>3.3.1.1.6.3</t>
  </si>
  <si>
    <t>3.3.1.1.7</t>
  </si>
  <si>
    <t>3.3.1.7.1</t>
  </si>
  <si>
    <t>3.3.1.7.2</t>
  </si>
  <si>
    <t>3.3.1.7.3</t>
  </si>
  <si>
    <t>3.3.1.1.8</t>
  </si>
  <si>
    <t>3.3.1.1.8.1</t>
  </si>
  <si>
    <t>3.3.1.1.8.2</t>
  </si>
  <si>
    <t>3.3.1.1.9</t>
  </si>
  <si>
    <t>3.3.1.1.9.1</t>
  </si>
  <si>
    <t>3.3.1.1.9.2</t>
  </si>
  <si>
    <t>3.3.1.1.9.3</t>
  </si>
  <si>
    <t>3.3.1.1.9.4</t>
  </si>
  <si>
    <t>3.3.1.1.9.5</t>
  </si>
  <si>
    <t>3.3.1.1.9.6</t>
  </si>
  <si>
    <t>3.3.1.1.9.8</t>
  </si>
  <si>
    <t>3.3.1.1.9.9</t>
  </si>
  <si>
    <t>3.3.1.1.10</t>
  </si>
  <si>
    <t>3.3.1.1.10.1</t>
  </si>
  <si>
    <t>3.3.1.1.10.2</t>
  </si>
  <si>
    <t>3.3.1.1.10.3</t>
  </si>
  <si>
    <t>3.3.1.2</t>
  </si>
  <si>
    <t>CONSTRUCCIÓN DE 1 SERVICIO SANITARIO, de acuerdo a planos y especificaciones técnicas</t>
  </si>
  <si>
    <t>3.3.1.2.1</t>
  </si>
  <si>
    <t>3.3.1.2.1.1</t>
  </si>
  <si>
    <t>3.3.1.2.2</t>
  </si>
  <si>
    <t>3.3.1.2.2.1</t>
  </si>
  <si>
    <t>3.3.1.2.2.2</t>
  </si>
  <si>
    <t>3.3.1.2.2.3</t>
  </si>
  <si>
    <t>3.3.1.2.2.4</t>
  </si>
  <si>
    <t>3.3.1.2.3</t>
  </si>
  <si>
    <t>3.3.1.2.3.1</t>
  </si>
  <si>
    <t>3.3.1.2.3.2</t>
  </si>
  <si>
    <t>3.3.1.2.3.3</t>
  </si>
  <si>
    <t>3.3.1.2.4</t>
  </si>
  <si>
    <t>3.3.1.2.4.1</t>
  </si>
  <si>
    <t>3.3.1.2.4.2</t>
  </si>
  <si>
    <t>3.3.1.2.5</t>
  </si>
  <si>
    <t>3.3.1.2.5.1</t>
  </si>
  <si>
    <t>3.3.1.2.6</t>
  </si>
  <si>
    <t>3.3.1.2.6.1</t>
  </si>
  <si>
    <t>3.3.1.2.6.2</t>
  </si>
  <si>
    <t>3.3.1.2.6.3</t>
  </si>
  <si>
    <t>3.3.1.2.6.4</t>
  </si>
  <si>
    <t>3.3.1.2.7</t>
  </si>
  <si>
    <t>3.3.1.2.7.1</t>
  </si>
  <si>
    <t>3.3.1.2.7.2</t>
  </si>
  <si>
    <t>3.3.1.2.7.3</t>
  </si>
  <si>
    <t>3.3.1.2.8</t>
  </si>
  <si>
    <t>3.3.1.2.8.1</t>
  </si>
  <si>
    <t>3.3.1.2.8.2</t>
  </si>
  <si>
    <t>3.3.1.2.9</t>
  </si>
  <si>
    <t>3.3.1.2.9.1</t>
  </si>
  <si>
    <t>3.3.1.2.9.2</t>
  </si>
  <si>
    <t>3.3.1.2.10</t>
  </si>
  <si>
    <t>3.3.1.2.10.1</t>
  </si>
  <si>
    <t>Inodoro de Porcelana vitrificada. Incluye asiento y accesorios. Válvula de control y tubo de abasto flexible de fabricación americana. Medidas antropométricas para niños de parvularia. Material: Porcelana Sanitaria, Tipo sanitario: Inodoro Infantil Perfil de taza: Redonda, Altura taza: 285 mm, Dimensiones generales: Ancho:304 x Largo:584 x Alto:604 mm Tipo de descarga y consumo: Single Flush 4.8 Lpf, Capacidad de evacuación: 250gr., Asiento: Cierre Suave, Presión: Mín. &amp; Máx.: 20-80 PSI,Otros: Altura 11 7/8″”, especial para niños.</t>
  </si>
  <si>
    <t>3.3.1.2.10.2</t>
  </si>
  <si>
    <t>3.3.1.2.10.3</t>
  </si>
  <si>
    <t>3.3.1.2.11</t>
  </si>
  <si>
    <t>3.3.1.2.11.1</t>
  </si>
  <si>
    <t>3.3.1.2.11.2</t>
  </si>
  <si>
    <t>3.3.1.2.11.3</t>
  </si>
  <si>
    <t>3.3.1.2.11.4</t>
  </si>
  <si>
    <t>3.3.2</t>
  </si>
  <si>
    <t xml:space="preserve">CONSTRUCCIÓN DE  SERVICIOS SANITARIOS INDIVIDUALES S.S.1 Y 2 </t>
  </si>
  <si>
    <t>3.3.2.1</t>
  </si>
  <si>
    <t>CONSTRUCCIÓN DE 2 SERVICIOS SANITARIOS PARVULARIA 
de acuerdo a planos y especificaciones técnicas</t>
  </si>
  <si>
    <t>3.3.2.1.1</t>
  </si>
  <si>
    <t>3.3.2.1.1.1</t>
  </si>
  <si>
    <t>3.3.2.1.2</t>
  </si>
  <si>
    <t>3.3.2.1.2.1</t>
  </si>
  <si>
    <t>3.3.2.1.2.2</t>
  </si>
  <si>
    <t>3.3.2.1.2.3</t>
  </si>
  <si>
    <t>3.3.2.1.2.4</t>
  </si>
  <si>
    <t>3.3.2.1.3</t>
  </si>
  <si>
    <t>3.3.2.1.3.1</t>
  </si>
  <si>
    <t>3.3.2.1.3.2</t>
  </si>
  <si>
    <t>3.3.2.1.3.3</t>
  </si>
  <si>
    <t>3.3.2.1.4</t>
  </si>
  <si>
    <t>3.3.2.1.4.1</t>
  </si>
  <si>
    <t>3.3.2.1.4.2</t>
  </si>
  <si>
    <t>3.3.2.1.5</t>
  </si>
  <si>
    <t>3.3.2.1.5.1</t>
  </si>
  <si>
    <t>3.3.2.1.6</t>
  </si>
  <si>
    <t>3.3.2.1.6.1</t>
  </si>
  <si>
    <t>3.3.2.1.6.2</t>
  </si>
  <si>
    <t>3.3.2.1.6.3</t>
  </si>
  <si>
    <t>3.3.2.1.6.4</t>
  </si>
  <si>
    <t>3.3.2.1.7</t>
  </si>
  <si>
    <t>3.3.2.1.7.1</t>
  </si>
  <si>
    <t>3.3.2.1.7.2</t>
  </si>
  <si>
    <t>3.3.2.1.7.3</t>
  </si>
  <si>
    <t>3.3.2.1.8</t>
  </si>
  <si>
    <t>3.3.2.1.8.1</t>
  </si>
  <si>
    <t>3.3.2.1.8.2</t>
  </si>
  <si>
    <t>3.3.2.1.9</t>
  </si>
  <si>
    <t>3.3.2.1.9.1</t>
  </si>
  <si>
    <t>3.3.2.1.9.2</t>
  </si>
  <si>
    <t>3.3.2.1.10</t>
  </si>
  <si>
    <t>3.3.2.1.10.1</t>
  </si>
  <si>
    <t>Inodoro de porcelana vitrificada. Incluye asiento y accesorios. Válvula de control y tubo de abasto flexible de fabricación americana. Medidas antropométricas para niños de parvularia. Material: Porcelana Sanitaria, Tipo sanitario: inodoro Infantil Perfil de taza: Redonda, Altura taza: 285 mm, Dimensiones generales: Ancho:304 x Largo:584 x Alto:604 mm Tipo de descarga y consumo: Single Flush 4.8 Lpf, Capacidad de evacuación: 250gr., Asiento: Cierre Suave, Presión: Mín. &amp; Máx.: 20-80 PSI,Otros: Altura 11 7/8″”, especial para niños.</t>
  </si>
  <si>
    <t>3.3.2.1.10.2</t>
  </si>
  <si>
    <t>3.3.2.1.10.3</t>
  </si>
  <si>
    <t>3.3.2.1.11</t>
  </si>
  <si>
    <t>3.3.2.1.11.1</t>
  </si>
  <si>
    <t>3.3.2.1.11.2</t>
  </si>
  <si>
    <t>3.3.2.1.11.3</t>
  </si>
  <si>
    <t>3.3.2.1.11.4</t>
  </si>
  <si>
    <t>3.3.3</t>
  </si>
  <si>
    <t>CONSTRUCCIÓN DE DIRECCIÓN</t>
  </si>
  <si>
    <t>3.3.3.1</t>
  </si>
  <si>
    <t>CONSTRUCCIÓN DE DIRECCIÓN, de acuerdo a planos y especificaciones técnicas</t>
  </si>
  <si>
    <t>3.3.3.1.1.1</t>
  </si>
  <si>
    <t>3.3.3.1.2</t>
  </si>
  <si>
    <t>3.3.3.1.2.1</t>
  </si>
  <si>
    <t>3.3.3.1.2.2</t>
  </si>
  <si>
    <t>3.3.3.1.2.3</t>
  </si>
  <si>
    <t>3.3.3.1.2.4</t>
  </si>
  <si>
    <t>3.3.3.1.3</t>
  </si>
  <si>
    <t>3.3.3.1.3.1</t>
  </si>
  <si>
    <t>3.3.3.1.3.2</t>
  </si>
  <si>
    <t>3.3.3.1.3.3</t>
  </si>
  <si>
    <t>3.3.3.1.4</t>
  </si>
  <si>
    <t>3.3.3.1.4.1</t>
  </si>
  <si>
    <t>3.3.3.1.4.2</t>
  </si>
  <si>
    <t>3.3.3.1.5</t>
  </si>
  <si>
    <t>3.3.3.1.5.1</t>
  </si>
  <si>
    <t>3.3.3.1.6</t>
  </si>
  <si>
    <t>3.3.3.1.6.1</t>
  </si>
  <si>
    <t>3.3.3.1.6.2</t>
  </si>
  <si>
    <t>3.3.3.1.6.3</t>
  </si>
  <si>
    <t>3.3.3.1.7</t>
  </si>
  <si>
    <t>3.3.3.1.7.1</t>
  </si>
  <si>
    <t>3.3.3.1.7.2</t>
  </si>
  <si>
    <t>3.3.3.1.7.3</t>
  </si>
  <si>
    <t>3.3.3.1.8</t>
  </si>
  <si>
    <t>3.3.3.1.8.1</t>
  </si>
  <si>
    <t>3.3.3.1.8.2</t>
  </si>
  <si>
    <t>3.3.3.1.9</t>
  </si>
  <si>
    <t>3.3.3.1.9.1</t>
  </si>
  <si>
    <t>3.3.3.1.9.2</t>
  </si>
  <si>
    <t>3.3.3.1.9.3</t>
  </si>
  <si>
    <t>3.3.3.1.9.4</t>
  </si>
  <si>
    <t>3.3.3.1.9.5</t>
  </si>
  <si>
    <t>3.3.3.1.9.6</t>
  </si>
  <si>
    <t>3.3.3.2</t>
  </si>
  <si>
    <t>CONSTRUCCIÓN DE 1 SERVICIO SANITARIO INDIVIDUAL , de acuerdo a planos y especificaciones técnicas</t>
  </si>
  <si>
    <t>3.3.3.2.1</t>
  </si>
  <si>
    <t xml:space="preserve">TRAZO </t>
  </si>
  <si>
    <t>3.3.3.2.1.1</t>
  </si>
  <si>
    <t>3.3.3.2.2</t>
  </si>
  <si>
    <t>3.3.3.3.2.1</t>
  </si>
  <si>
    <t>3.3.3.3.2.2</t>
  </si>
  <si>
    <t>3.3.3.3.2.3</t>
  </si>
  <si>
    <t>3.3.3.3.2.4</t>
  </si>
  <si>
    <t>3.3.3.2.3</t>
  </si>
  <si>
    <t>3.3.3.2.3.1</t>
  </si>
  <si>
    <t>3.3.3.2.3.2</t>
  </si>
  <si>
    <t>3.3.3.2.3.3</t>
  </si>
  <si>
    <t>3.3.3.2.4</t>
  </si>
  <si>
    <t>3.3.3.2.4.1</t>
  </si>
  <si>
    <t>3.3.3.2.4.2</t>
  </si>
  <si>
    <t>3.3.3.2.5</t>
  </si>
  <si>
    <t>3.3.3.2.5.1</t>
  </si>
  <si>
    <t>3.3.3.2.6</t>
  </si>
  <si>
    <t>3.3.3.2.6.1</t>
  </si>
  <si>
    <t>|</t>
  </si>
  <si>
    <t>3.3.3.2.6.2</t>
  </si>
  <si>
    <t>3.3.3.2.6.3</t>
  </si>
  <si>
    <t>3.3.3.2.6.4</t>
  </si>
  <si>
    <t>3.3.3.2.7</t>
  </si>
  <si>
    <t>3.3.3.2.7.1</t>
  </si>
  <si>
    <t>3.3.3.2.7.2</t>
  </si>
  <si>
    <t>3.3.3.2.7.3</t>
  </si>
  <si>
    <t>3.3.3.2.8</t>
  </si>
  <si>
    <t>3.3.3.2.8.1</t>
  </si>
  <si>
    <t>3.3.3.2.8.2</t>
  </si>
  <si>
    <t>3.3.3.2.9</t>
  </si>
  <si>
    <t>3.3.3.2.9.1</t>
  </si>
  <si>
    <t>3.3.3.2.9.2</t>
  </si>
  <si>
    <t>3.3.3.2.10</t>
  </si>
  <si>
    <t>3.3.3.2.10.1</t>
  </si>
  <si>
    <t>Suministro e instalación de inodoro de porcelana, alto desempeño, taza tipo elongada descarga simple 4 lpf, incluye tubo de abasto flexible y válvula de control y sus accesorios.</t>
  </si>
  <si>
    <t>3.3.3.2.10.2</t>
  </si>
  <si>
    <t>Suministro e instalación de lavamanos de pedestal, de un agujero, loza vitrificada, cero absorción a la humedad, incluye grifo y accesorios de instalación.</t>
  </si>
  <si>
    <t>3.3.3.2.10.3</t>
  </si>
  <si>
    <t>3.3.3.2.11</t>
  </si>
  <si>
    <t>3.3.3.2.11.1</t>
  </si>
  <si>
    <t>3.3.3.2.11.2</t>
  </si>
  <si>
    <t>3.3.3.2.11.3</t>
  </si>
  <si>
    <t>3.3.3.2.11.4</t>
  </si>
  <si>
    <t xml:space="preserve">INSTALACIONES HIDRÁULICAS </t>
  </si>
  <si>
    <t>AGUA POTABLE</t>
  </si>
  <si>
    <t>4.1.1</t>
  </si>
  <si>
    <t xml:space="preserve">Suministro y construcción de Caja de potable de 0.40x0.40m (dimensiones internas) altura promedio 40cm forjada con ladrillo de barro de obra, incluye parrilla con marco de ángulo de hierro de 1 1/2" y varilla de hierro corrugada de 3/8" dos manos de pintura anticorrosiva de la mejor calidad diferentes colores, dos manos de pintura de esmalte, incluye excavación y desalojo Suministro e instalación de Válvula de bola 3/4". </t>
  </si>
  <si>
    <t>4.1.2</t>
  </si>
  <si>
    <t xml:space="preserve">Suministro y construcción de Caja de agua potable de 0.40x0.40m (dimensiones internas) altura promedio 40cm forjada con ladrillo de barro de obra, incluye tapadera, incluye excavación y desalojo Suministro e instalación de Válvula de bola 1". </t>
  </si>
  <si>
    <t>4.1.3</t>
  </si>
  <si>
    <t>Suministro e instalación de Tubería de PVC 3/4"  250 psi, incluye accesorios tales como codos, uniones, tapones, tees, y cualquier otro accesorio de acople o conexión, trazo y excavación.</t>
  </si>
  <si>
    <t>4.1.4</t>
  </si>
  <si>
    <t>Suministro e instalación de Tubería de PVC 1"  250 psi, incluye accesorios tales como codos, uniones, tapones, tees, y cualquier otro accesorio de acople o conexión, trazo y excavación.</t>
  </si>
  <si>
    <t>AGUAS NEGRAS</t>
  </si>
  <si>
    <t>4.2.1</t>
  </si>
  <si>
    <t xml:space="preserve">Construcción de caja de conexión de aguas negras de 0.50x0.50x0.60 m, (cotas Internas)con base de concreto, pared de ladrillo de barro p/lazo repelladas y afinadas SC 0.15x0.10 2N°3 GN°2 a cada 0.15 mts, tapadera de concreto E=0.10 mts N°3 a cada 0.15 mtsA.S. Fc= 210 Kg/cm². </t>
  </si>
  <si>
    <t>4.2.2</t>
  </si>
  <si>
    <t xml:space="preserve">Tubería de PVC 4" 125 psi, incluye accesorios para acople y conexiones, excavación, compactación. </t>
  </si>
  <si>
    <t>4.2.3</t>
  </si>
  <si>
    <t>Tubería de PVC 8" 125 psi, incluye accesorios para acople y conexiones, excavación, compactación.  (Conexion de alcantarillado publico)</t>
  </si>
  <si>
    <t>AGUAS LLUVIAS</t>
  </si>
  <si>
    <t>4.3.1</t>
  </si>
  <si>
    <t xml:space="preserve">Suministro y construcción de Caja de aguas lluvias de 0.50x0.50m (dimensiones internas) altura de acuerdo a los niveles con ladrillo de barro de obra, incluye parrilla con marco de ángulo de hierro de 1 1/2" y varilla de hierro corrugada de 3/8" dos manos de pintura anticorrosiva de la mejor calidad diferentes colores, dos manos de pintura de esmalte, incluye excavación y desalojo. </t>
  </si>
  <si>
    <t>4.3.2</t>
  </si>
  <si>
    <t xml:space="preserve">Suministro y construcción de Caja de aguas lluvias de 0.50x0.50m (dimensiones internas) altura de acuerdo a los niveles con ladrillo de barro de obra, incluye  tapadera de concreto E=0.10 mts N°3 a cada 0.15 mtsA.S. Fc= 210 Kg/cm². </t>
  </si>
  <si>
    <t>4.3.3</t>
  </si>
  <si>
    <t xml:space="preserve">Suministro y construcción de Caja de aguas lluvias de 0.50x12.40m (dimensiones internas) altura de acuerdo a los niveles con ladrillo de barro de obra, incluye parrilla con marco de ángulo de hierro de 1 1/2" y varilla de hierro corrugada de 3/8" dos manos de pintura anticorrosiva de la mejor calidad diferentes colores, dos manos de pintura de esmalte, incluye excavación y desalojo. </t>
  </si>
  <si>
    <t>4.3.4</t>
  </si>
  <si>
    <t xml:space="preserve">Suministro e instalación Tubería de PVC Ø 6” 125 psi, incluye accesorios para acople y conexiones, excavación, compactación. </t>
  </si>
  <si>
    <t>4.3.5</t>
  </si>
  <si>
    <t>Suministro e instalación Tuberías de PVC Ø 8", 125 PSI (Incluye Accesorios, excavación, y compactación de suelo existente)</t>
  </si>
  <si>
    <t xml:space="preserve">OBRAS EXTERIORES </t>
  </si>
  <si>
    <t>CONEXIONES ENTRE PASILLO</t>
  </si>
  <si>
    <t>5.1.1</t>
  </si>
  <si>
    <t xml:space="preserve">TECHO EN AREAS COMUNES ENTRE PASILLOS                                                                                                                                                                                                                                                                                                     Suministro e instalación de panel de techo tipo sandwich insulado de 1", incluye estructura  de soporte y pintura , capote, tornillería , polin C de 4", columnas de tubo estructural cuadrado de 4" chapa 14, con su pedestal de concreto de 25x25cm, incluye bajadas de aguas lluvia de pvc de 3", canales de lamina galvanizada cal. 26, soporte de 1/2" @  0.50 cms. ver detalle en planos..                                                                                                                                     </t>
  </si>
  <si>
    <t>ÁREA DE ESPARCIMIENTO</t>
  </si>
  <si>
    <t>5.2.1</t>
  </si>
  <si>
    <t>5.2.2</t>
  </si>
  <si>
    <t>Construcción de glorieta que incluye mesa, banco, y sombra para el área verde, OE-DET-6</t>
  </si>
  <si>
    <t>5.2.3</t>
  </si>
  <si>
    <t>Construccion de bebederos</t>
  </si>
  <si>
    <t>5.2.4</t>
  </si>
  <si>
    <t>Construcción de juego infantil tipo montículo multifuncional.</t>
  </si>
  <si>
    <t>u</t>
  </si>
  <si>
    <t xml:space="preserve">ESTACIONAMIENTO </t>
  </si>
  <si>
    <t>5.3.1</t>
  </si>
  <si>
    <t>Colocación de Base de suelo cemento 20:1, espesor 20.0 cm,  incluye todos los materiales. Suministro e instalacion de piso de concreto 210 kg/cm2, Electromalla 6x6 CAL 9/9, E=7.50 cm. Para Estacionamiento. Incluye base de suelo cemento 20:1</t>
  </si>
  <si>
    <t>OBRAS EXTERIORES DEL C.E</t>
  </si>
  <si>
    <t>5.4.1</t>
  </si>
  <si>
    <t>5.4.2</t>
  </si>
  <si>
    <t>Suministro e instalación de rótulos para señalética</t>
  </si>
  <si>
    <t>5.4.3</t>
  </si>
  <si>
    <t>Colocación de Base de suelo cemento 20:1, espesor 0.10 cm, incluye todos los materiales. Suministro e instalacion de piso de concreto 210 kg/cm2, Electromalla 6x6 CAL 9/9, E=7.50 cm. (acera)</t>
  </si>
  <si>
    <t>5.4.4</t>
  </si>
  <si>
    <t>5.4.5</t>
  </si>
  <si>
    <t xml:space="preserve">ACCESO PEATONAL SECUNDARIO                                                                                                                        -Excavaciones y construciones de fundaciones.                                                                                        -Construcion de pared de block de concreto de 20X20X40 cm, repellado, afinado y pintado.                                                                                                                    -Suministro e instalacion de cubierta y estructura de techo, canales, bajadas de aguas lluvias, cielo falso.                                                                                                                                                                         -Puerta de acceso peatonal                                                                                               </t>
  </si>
  <si>
    <t>5.4.6</t>
  </si>
  <si>
    <t>TAPIAL CON TUBO ESTRUCTURAL .                                                                                                                                          Incluye:                                                                                                                                                                                -excavacion y construcciones de fundaciones. Construccion de columnas.                                                        -Construcion de pared de block de concreto de 20X20X40 cm, repellado, afinado y pintado.                                                                                             -Suministro e intalacion de verja a base de tubo cuadro de 2"x2" y tubo rectangular de 2"x1", chapa 14 de acuerdo a planos y especificaciones tecnicas.
-Limpieza y pintado de tapial perimetral.</t>
  </si>
  <si>
    <t>OBRAS ELÉCTRICAS EXTERIORES</t>
  </si>
  <si>
    <t>5.5.1</t>
  </si>
  <si>
    <t>Suministro e instalación de tablero general electrico de distribucion  de 24 espacios (tg) tipo load center 120/240v, 4 hilos 125amp. monofasico de empotrar con sus  ramales termicos  incluye: protecciones termica para  circuitos y principal de 90a/2p.</t>
  </si>
  <si>
    <t>5.5.2</t>
  </si>
  <si>
    <t xml:space="preserve">Suministro e instalación de acometida principal desde medidor  hasta (tg) ubicado en módulo 1,  compuesta por:   2 thhn n° 2 (fases a y b) + 1 thhn n° 2 (n) ( no deberán existir empalmes en toda la trayectoria).  en tubería pvc ø 1 1/2´  con tubería emt en pared y poste. se recubrira con una capa de concreto de 10 cm parte subterránea. </t>
  </si>
  <si>
    <t>M</t>
  </si>
  <si>
    <t>5.5.3</t>
  </si>
  <si>
    <t>Alimentador eléctrico secundario subterráneo desde tablero general (tg) hasta subtablero st-coc en cocina, con 3 thhn no. 6 + 1 thhn no. 8 en pvc de ø1-1/4", incluye canalización con emt en tramo superficial.</t>
  </si>
  <si>
    <t>5.5.4</t>
  </si>
  <si>
    <t>Alimentador eléctrico secundario superficial desde tablero general tg hasta subtablero st-b en módulo b, con 3 thhn no.8 + 1 thhn no. 10 en emt de ø1", en tramo superficial.</t>
  </si>
  <si>
    <t>5.5.5</t>
  </si>
  <si>
    <t>Suministro e instalación de red de tierra para tablero general (tg) con soldadura termoweld y cable thhn # 1/0 hasta alcanzar 2ω de resistencia.</t>
  </si>
  <si>
    <t>5.5.6</t>
  </si>
  <si>
    <t>Luminaria tipo apliqué ovalado (tortuga) con bombillo led de 12w, luz de dia, con acabado blanco, para montaje superficial en pasillos y sanitarios. incluye caja octogonal tipo pesada ul, cableado y canalizacion con tuberia rigida emt.</t>
  </si>
  <si>
    <t>5.5.7</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</si>
  <si>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</si>
  <si>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5.5.8</t>
  </si>
  <si>
    <t>Luminaria solar led superficial con sensor de movimiento, de 800 lúmenes (mínimo), luz de dia, para iluminación de áreas exteriores.</t>
  </si>
  <si>
    <t>5.5.9</t>
  </si>
  <si>
    <t>Pulsador para timbre tipo campana de recreo, con placa metálica, montado en caja rectangular galvanizada pesada ul. incluye canalización y alambrado. ubicado en la administración.</t>
  </si>
  <si>
    <t>5.5.10</t>
  </si>
  <si>
    <t>Timbre tipo din don, montado en caja rectangular galvanizada pesada ul. incluye canalización y alambrado. ubicado frente a la administración.</t>
  </si>
  <si>
    <t>5.5.11</t>
  </si>
  <si>
    <t>Timbre tipo campana de recreo, de 8 pulgadas de diámetro, montado en caja rectangular galvanizada pesada ul. incluye canalización y alambrado. ubicado en los puntos indicados en el plano.</t>
  </si>
  <si>
    <t>5.5.12</t>
  </si>
  <si>
    <t>Pulsador para timbre din don con placa para intemperie, montado en caja rectangular galvanizada pesada ul. incluye canalización y alambrado hasta la administración. ubicado al exterior del acceso peatonal.</t>
  </si>
  <si>
    <t>SISTEMA DE ALARMA CONTRA INCENDIOS</t>
  </si>
  <si>
    <t>5.6.1</t>
  </si>
  <si>
    <t>Panel de alarma dscc585 para sistema contra incendio. incluye programación de panel principal de alarma contra incendios en caso de activación y sus dispositivos: estación manual y señal audible y visible.</t>
  </si>
  <si>
    <t>5.6.2</t>
  </si>
  <si>
    <t>Estación manual direccionable para activación de alarma contra incendio de acuerdo a especificación técnica.</t>
  </si>
  <si>
    <t>5.6.3</t>
  </si>
  <si>
    <t>Suministro e instalación de sirena direccionable con luz estroboscópica, para emitir señal audible y visible.</t>
  </si>
  <si>
    <t>5.6.4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</si>
  <si>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</si>
  <si>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5.6.5</t>
  </si>
  <si>
    <t>Sensor o detector de humo, alimentados con una batería de 9 voltios, 85, decibeles ul 217 first alert o similar con sirena audible y botón de silencio.</t>
  </si>
  <si>
    <t>SISTEMA DE DATOS INALÁMBRICOS (WiFi)</t>
  </si>
  <si>
    <t>5.7.1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</si>
  <si>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</si>
  <si>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5.7.2</t>
  </si>
  <si>
    <t>Router inalámbrico de amplia cobertura y gran capacidad de manejo de datos, mínimo de 300 gb. incluye caja de salida y puesta en marcha.</t>
  </si>
  <si>
    <t>5.7.3</t>
  </si>
  <si>
    <t>Equipo de recepción de internet. incluye: bandeja, router, ups, y todo lo necesario para la puesta en marcha del sistema.</t>
  </si>
  <si>
    <t>5.7.4</t>
  </si>
  <si>
    <t>Reubicación de poste de acometida de internet existente. deberá realizarlo la empresa que presta actualmente el sericio.</t>
  </si>
  <si>
    <t>Demolición de infraestructura incluye: piso, paredes, cielo falso, estructura metálica, puertas, ventanas, instalaciones eléctricas y desalojos. (módulo de servicios sanitarios existente).</t>
  </si>
  <si>
    <t>PRECIO UNITARIO</t>
  </si>
  <si>
    <t>SUB-TOTAL</t>
  </si>
  <si>
    <t>TOTAL PARTIDA</t>
  </si>
  <si>
    <t>Demolición de infraestructura incluye: piso, paredes, cielo falso, estructura metálica, puertas, ventanas, instalaciones eléctricas y desalojos.  (aula 3 provisional).</t>
  </si>
  <si>
    <t>Demolición de infraestructura incluye: piso, paredes, cielo falso, estructura metálica, puertas, ventanas, instalaciones eléctricas y desalojos. (Dirección).</t>
  </si>
  <si>
    <t>Demolición de piso de cemento o piso de concreto</t>
  </si>
  <si>
    <t>Plancha de concreto de mueble en cocina con ref #3 a cada 15 cm en ambos sentidos. E=8 cm, con enchape de porcelanato color a definir de 60x60 sobsre losa de concreto, incluye bocel metálico color plata mate.</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</si>
  <si>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</si>
  <si>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</si>
  <si>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</si>
  <si>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instalación de cortina metálica enrollable.</t>
  </si>
  <si>
    <t>Puerta abatible de una hoja, acero rolado en frio de 0.73 mm g40, con manija, mocheta de una hoja, fabricada en acero g-40 cal. 16, con marco y contramarco de acero rolado en frio de 0.80 mm.</t>
  </si>
  <si>
    <t>Desmontaje de defensa metálica en ventanas.</t>
  </si>
  <si>
    <t>Repello de superficies verticales hasta e=2 cm. Incluye limpieza, remoción de pintura y escarificado de paredes existentes.</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</si>
  <si>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</si>
  <si>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</si>
  <si>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</si>
  <si>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</si>
  <si>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</si>
  <si>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</si>
  <si>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Mueble gabinete de cocineta (4 gavetas). L=0.60m, de plywood. Laminado tipo wilsonart o similar color a definir con tapacanto de 2mm, haladeras de barra, cierre suave. Segun planos.</t>
  </si>
  <si>
    <t>Suministro e instalacion de piso tipo porcelanato de alto tráfico de 60x60cm color ivory. Pegamento especial para porcelanato.</t>
  </si>
  <si>
    <t>Suministro e instalación de Zócalo de porcelanato de h=7.5cm. color IVORY, con bocel de mezcla pintado color de pared. Pegamento especial para porcelanato.</t>
  </si>
  <si>
    <t>Suministro e instalación de Zócalo de porcelanato de h=7.5cm. color IVORY, con bocel de mezcla pintado color de pared. Pegamento especial para porcelanato. BODEGA</t>
  </si>
  <si>
    <t>Suministro e instalacion de zócalo sanitario (curva sanitaria) de pvc color blanco. ÁREA DE TRABAJO.</t>
  </si>
  <si>
    <t>2.1.1.2.5.3</t>
  </si>
  <si>
    <t>Suministro e instalación de bajadas de aguas lluvias con tubería PVC Ø 4", 125 PSI. Sujetados con cinchos de pletina de 1/8"x1", fijados con tornillo goloso de 2"x10 y anclas plásticas. Incluye accesorios.</t>
  </si>
  <si>
    <t>Interceptor de grasa con canastilla para sedimentos sólidos de 45 L/min y 18 kg de capacidad. Conexión para tubo de 2" para roscar. Puede colocarse de manera expuesta o soterrada.</t>
  </si>
  <si>
    <t>Suministro e instalación de Tubería de PVC 2" 100 PSI, incluye accesorios para acople y conexiones, excavación, compactación.</t>
  </si>
  <si>
    <t>Suministro e instalación de Tubería de PVC 3/4" 250 PSI, incluye accesorios tales como codos, uniones, tapones, tee, y cualquier otro accesorio de acople o conexión</t>
  </si>
  <si>
    <t>Desmontaje y desalojo de cielo falso</t>
  </si>
  <si>
    <t>Desmontaje de puertas metálicas existentes, eliminar pines, resane de hueco de donde se eliminó el pin</t>
  </si>
  <si>
    <t>Desmontaje y desalojo de instalaciones eléctricas</t>
  </si>
  <si>
    <t>S.G.</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</si>
  <si>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</si>
  <si>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 xml:space="preserve">Colocación de Base de suelo cemento 20:1, espesor 20.0 cm  incluye todos los materiales. Suministro e instalación de baldosas de cemento de cemento de 30x30, 3 cm de espesor y 3 mm de capa de deS.G.aste. Color a elegir. En areas indicadas en plano  </t>
  </si>
  <si>
    <t xml:space="preserve">ACCESO PEATONAL PRINCIPAL Y ACCESO VEHICULAR.  Incluye:                                                                                                                                                                                -Excavaciones y construciones de fundaciones.                                                                                                                                                                    -Construcion de pared de block de concreto de 20X20X40 cm, repellado, afinado y pintado.                                                                                                                                                                        -Suministro e instalacion de cubierta y estructura de techo, canales, bajadas de aguas lluvias, cielo falso tablayeso para interperie tipo denS.G.lass.                                                                                                                                                                            -Puerta de acceso peatonal y vehicular.                                                                                                                                                                                   -Sistema electrico (luminaria y timbre)                                                                                                                                                                         -Incluye rampa vehicular de acceso                                                                                                                                                                                                                                                                                        -Incluye Sumintro e intalaciones de letras acrilicas y placa.                                                                                                                                                                        -incluye desmontaje de portones existente y desalojo. Ver detalle en planos                                                                                                                                                 </t>
  </si>
  <si>
    <t>Campana de extracción: Suministro e instalación de campana, en lámina de acero inoxidable de 1.20 mm de espesor, con sistema doble de filtros en acero inoxidable de 50 mm de espesor, dimensiones 1.50 m de largo, 1.00 m de ancho y 0.60 m de profundidad.</t>
  </si>
  <si>
    <t>Suministro e instalación de ductos 30x30 cm, de lámina de acero inoxidable, soldado con soldadura autógena y/o hermética</t>
  </si>
  <si>
    <t>Extractor de 1,295 cfm, 0.85" ca, 1/2 hp, 120-1-60</t>
  </si>
  <si>
    <t>Sunimistro e instalacion de dispensador de alcohol gel, según lo aprobado por supervisión</t>
  </si>
  <si>
    <t>2.1.1.2.9.3</t>
  </si>
  <si>
    <t>2.1.1.2.9.4</t>
  </si>
  <si>
    <t>2.2.1.1.3.4</t>
  </si>
  <si>
    <t>2.2.1.1.3.5</t>
  </si>
  <si>
    <t>´ml</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</si>
  <si>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</si>
  <si>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Z</t>
  </si>
  <si>
    <t>Pizarra según especificaciones técnicas. Incluye desmontaje de pizarra y desalojo existente.</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</si>
  <si>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</si>
  <si>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</si>
  <si>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2.3.1.1.3.4</t>
  </si>
  <si>
    <t>2.3.1.1.3.5</t>
  </si>
  <si>
    <t>Desmontaje y desalojo de instalaciones eléctricas.</t>
  </si>
  <si>
    <t>Excavación a mano hasta 1.00 m ( Material semiduro) en Fundaciones</t>
  </si>
  <si>
    <t>Relleno compactado con suelo cemento 20:1, espesor 20.0 cm, incluye todos los materiales, en FUNDACIONES</t>
  </si>
  <si>
    <t>Engramado con grama San Agustín (en áreas verdes indicadas)</t>
  </si>
  <si>
    <t>Demolición de infraestructura incluye: piso, paredes, cielo falso, estructura metálica, puertas, ventanas, instalaciones eléctricas y desalojos. (Aula 1 y 2).</t>
  </si>
  <si>
    <t>1.1.6</t>
  </si>
  <si>
    <t>2.1.1.2</t>
  </si>
  <si>
    <t>2.1.1.2.1</t>
  </si>
  <si>
    <t>2.1.1.2.2</t>
  </si>
  <si>
    <t>2.1.1.3</t>
  </si>
  <si>
    <t>2.1.1.3.1</t>
  </si>
  <si>
    <t>2.1.1.3.2</t>
  </si>
  <si>
    <t>2.1.1.3.3</t>
  </si>
  <si>
    <t>2.1.1.3.4</t>
  </si>
  <si>
    <t>2.1.1.3.5</t>
  </si>
  <si>
    <t>2.1.1.3.6</t>
  </si>
  <si>
    <t>Mueble de cocina L=1.20 m , 0.60m H=0.90m, losa superior de concreto con ref #3 a cada 15 cm. en ambos sentidos. E=8 cm, enchape de porcelanato color a definir de 60x60 sobre losa de concreto, incluye bocel metálico color plata mate, con doble puerta, con fregadero de una poceta de acero inoxidable, grifo tipo cuello ganso de 15'' y accesorios de instalación. (Incluye desmontaje del existente) y dos puertas contiguas, entrepanos de plywood con enchape de Laminado tipo wilsonart o similar color a definir, con tapacantos de 2mm, haladeras de barra de acero inoxidable, cierre suave. Segun planos.</t>
  </si>
  <si>
    <t>2.1.1.4</t>
  </si>
  <si>
    <t>2.1.1.4.1</t>
  </si>
  <si>
    <t>2.1.1.4.2</t>
  </si>
  <si>
    <t>2.1.1.4.3</t>
  </si>
  <si>
    <t>2.1.1.4.4</t>
  </si>
  <si>
    <t>MUEBLES Y MOBILIARIO</t>
  </si>
  <si>
    <t>Demolición de piso de cemento o concreto</t>
  </si>
  <si>
    <t>Cubierta de techo insulado de 2",que incluye: -Pintura de estructura de soporte (dos manos de pintura anticorrosiva diferente color) y dos manos de acabado final (esmalte) según especificaciones tecnicas, -Capote de lámina de aluminio, zinc y silicio, calibre 26,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</si>
  <si>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instalacion (piso sobre piso) de piso tipo porcelanato de alto tráfico de 60x60cm color ivory. Pegamento especial para porcelanato.</t>
  </si>
  <si>
    <t>2.1.1.5</t>
  </si>
  <si>
    <t>2.1.1.5.1</t>
  </si>
  <si>
    <t>2.1.1.5.2</t>
  </si>
  <si>
    <t>2.1.1.5.3</t>
  </si>
  <si>
    <t>2.1.1.6</t>
  </si>
  <si>
    <t>2.1.1.6.1</t>
  </si>
  <si>
    <t>2.1.1.6.2</t>
  </si>
  <si>
    <t>2.1.1.6.3</t>
  </si>
  <si>
    <t>2.1.1.6.4</t>
  </si>
  <si>
    <t>2.1.1.7</t>
  </si>
  <si>
    <t>2.1.1.7.1</t>
  </si>
  <si>
    <t>2.1.1.7.2</t>
  </si>
  <si>
    <t>2.1.1.7.3</t>
  </si>
  <si>
    <t>2.1.1.8</t>
  </si>
  <si>
    <t>2.1.1.8.1</t>
  </si>
  <si>
    <t>2.1.1.8.2</t>
  </si>
  <si>
    <t>2.1.1.8.3</t>
  </si>
  <si>
    <t>2.1.1.8.4</t>
  </si>
  <si>
    <t>2.1.1.8.5</t>
  </si>
  <si>
    <t>2.1.1.8.6</t>
  </si>
  <si>
    <t>2.1.1.8.7</t>
  </si>
  <si>
    <t>Cubierta de techo insulado de 2",que incluye: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</si>
  <si>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2.2.1.2</t>
  </si>
  <si>
    <t>2.2.1.2.1</t>
  </si>
  <si>
    <t>2.2.1.3</t>
  </si>
  <si>
    <t>2.2.1.3.1</t>
  </si>
  <si>
    <t>2.2.1.3.2</t>
  </si>
  <si>
    <t>2.2.1.3.3</t>
  </si>
  <si>
    <t>2.2.1.3.4</t>
  </si>
  <si>
    <t>2.2.1.3.5</t>
  </si>
  <si>
    <t>2.2.1.4</t>
  </si>
  <si>
    <t>2.2.1.4.1</t>
  </si>
  <si>
    <t>2.2.1.4.2</t>
  </si>
  <si>
    <t>2.2.1.5</t>
  </si>
  <si>
    <t>2.2.1.6</t>
  </si>
  <si>
    <t>2.2.1.5.1</t>
  </si>
  <si>
    <t>2.2.1.5.2</t>
  </si>
  <si>
    <t>2.2.1.6.1</t>
  </si>
  <si>
    <t>2.2.1.6.2</t>
  </si>
  <si>
    <t>2.2.1.6.3</t>
  </si>
  <si>
    <t>2.2.1.6.4</t>
  </si>
  <si>
    <t>2.2.1.6.5</t>
  </si>
  <si>
    <t>2.2.1.6.6</t>
  </si>
  <si>
    <t>2.2.1.6.7</t>
  </si>
  <si>
    <t>2.2.1.6.8</t>
  </si>
  <si>
    <t>2.2.1.6.9</t>
  </si>
  <si>
    <t>2.2.1.6.10</t>
  </si>
  <si>
    <t>2.2.1.7</t>
  </si>
  <si>
    <t>2.2.1.7.1</t>
  </si>
  <si>
    <t>2.2.1.7.2</t>
  </si>
  <si>
    <t>2.2.1.7.3</t>
  </si>
  <si>
    <t>2.2.1.8</t>
  </si>
  <si>
    <t>2.2.1.8.1</t>
  </si>
  <si>
    <t>3.1.1.1</t>
  </si>
  <si>
    <t>3.1.1.1.1</t>
  </si>
  <si>
    <t>3.2.1.1.1</t>
  </si>
  <si>
    <t>Excavación a mano hasta 1.00 m ( Material semiduro) en Fundaciones.</t>
  </si>
  <si>
    <t>Relleno compactado con suelo cemento 20:1, espesor 20.0 cm, incluye todos los materiales.</t>
  </si>
  <si>
    <t>Excavación manual de suelo e=30 cm, bajo pisos nuevos</t>
  </si>
  <si>
    <t>3.1.1.2</t>
  </si>
  <si>
    <t>3.1.1.2.1</t>
  </si>
  <si>
    <t>3.1.1.2.2</t>
  </si>
  <si>
    <t>3.1.1.2.3</t>
  </si>
  <si>
    <t>TERRACERÍA</t>
  </si>
  <si>
    <t>MÓDULO A</t>
  </si>
  <si>
    <t>MÓDULO B.</t>
  </si>
  <si>
    <t>REHABILITACIÓN 2 DE AULAS (Aulas 3 y 4), de acuerdo a planos y especificaciones técnicas</t>
  </si>
  <si>
    <t xml:space="preserve">MÓDULO A. </t>
  </si>
  <si>
    <t>Zapata 0.80x0.80x0.20 m ref. #4@0.15 m A.S f´c=210 Kg/cm2 Incluye encofrado</t>
  </si>
  <si>
    <t>Columna de 0.30x0.30m; 6#5+2#4+est#3@0.12m; f'c=210Kg/cm2; incluye encofrado</t>
  </si>
  <si>
    <t>Tensor de 0.20x0.20m; ref 4#3+est#2@0.15m; f'c=210 Kg/cm2; incluye encofrado</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</si>
  <si>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tipo Sikaflex en cada tornillo instalado. Las dimensiones de la cubierta de techo son tomadas en proyección horizontal para efectos de pago.</t>
  </si>
  <si>
    <t>Repello de superficies verticales hasta e=2 cm. Incluye limpieza, remoción de pintura y escarificado de paredes existentes. En columnas</t>
  </si>
  <si>
    <t>Afinado en superficies verticales hasta E=2mm. En columnas</t>
  </si>
  <si>
    <t>Suministro y aplicación de 2 manos de pintura base látex acrílico de la mejor calidad, color a definir según manual MNE, para interiores parte superior, incluye limpieza y preparación de pared con base. Dos manos de acabado uniforme. En columnas</t>
  </si>
  <si>
    <t>3.1.1.3</t>
  </si>
  <si>
    <t>3.1.1.3.1</t>
  </si>
  <si>
    <t>3.1.1.3.2</t>
  </si>
  <si>
    <t>3.1.1.3.3</t>
  </si>
  <si>
    <t>3.1.1.3.4</t>
  </si>
  <si>
    <t>3.1.1.4</t>
  </si>
  <si>
    <t>3.1.1.4.1</t>
  </si>
  <si>
    <t>3.1.1.4.2</t>
  </si>
  <si>
    <t>3.1.1.5</t>
  </si>
  <si>
    <t>3.1.1.5.1</t>
  </si>
  <si>
    <t>3.1.1.5.2</t>
  </si>
  <si>
    <t>3.1.1.5.3</t>
  </si>
  <si>
    <t>3.1.1.5.4</t>
  </si>
  <si>
    <t>3.1.1.6</t>
  </si>
  <si>
    <t>3.1.1.6.1</t>
  </si>
  <si>
    <t>3.1.1.6.2</t>
  </si>
  <si>
    <t xml:space="preserve">Suministro e instalación de interruptor sencillo  tipo palanca y carcasa termoplástica resistente al alto impacto, color marfil, placa de acero inoxidable, contacto a  tierra, caja rectangular  tipo pesada UL, con su alambrado y canalización. </t>
  </si>
  <si>
    <t xml:space="preserve">MÓDULO B </t>
  </si>
  <si>
    <t>CONSTRUCCIÓN  DE 1 AULAS (aula 5), de acuerdo a planos y especificaciones técnicas</t>
  </si>
  <si>
    <t>Solera de fundación, 45x25 cms de f'c=210 kg/cm², acero longitudinal 4#4, estribo #2@15 cms.</t>
  </si>
  <si>
    <t>Pared de Bloque de Concreto 15X20X40 CM. RV N°4@0.40M, RH N°2@0.40. Incluye solera intermedia, solera de coronamiento y esquineros. Según detalle.</t>
  </si>
  <si>
    <t>3.2.1.3</t>
  </si>
  <si>
    <t>3.2.1.3.1</t>
  </si>
  <si>
    <t>3.2.1.3.2</t>
  </si>
  <si>
    <t>3.2.1.3.3</t>
  </si>
  <si>
    <t>3.2.1.4</t>
  </si>
  <si>
    <t>3.2.1.4.1</t>
  </si>
  <si>
    <t>3.2.1.4.2</t>
  </si>
  <si>
    <t>3.2.1.5</t>
  </si>
  <si>
    <t>3.2.1.5.1</t>
  </si>
  <si>
    <t>3.2.1.6</t>
  </si>
  <si>
    <t>3.2.1.6.1</t>
  </si>
  <si>
    <t>3.2.1.6.2</t>
  </si>
  <si>
    <t>3.2.1.6.3</t>
  </si>
  <si>
    <t>3.2.1.6.4</t>
  </si>
  <si>
    <t>3.2.1.6.5</t>
  </si>
  <si>
    <t>2.2.1.9</t>
  </si>
  <si>
    <t>2.2.1.9.1</t>
  </si>
  <si>
    <t>Pared de Bloque de Concreto 10x20x40 cms. RV N°4@0.40m, RH N°2@0.40m. Incluye solera intermedia, solera de coronamiento. Según detalle. Para accesos principales en aula y relleno de huecos existentes.</t>
  </si>
  <si>
    <t>3.2.1.7</t>
  </si>
  <si>
    <t>3.2.1.7.1</t>
  </si>
  <si>
    <t>3.2.1.7.2</t>
  </si>
  <si>
    <t>Suministro e instalación de defensas metálicas para ventanas, tipo cuadrícula con marco de varilla cuadrada de ½” y cuadrados interiores de varilla cuadrada de ⅜”, incluye:
-Pintado a dos manos con pintura anticorrosiva y dos manos con esmalte en color a definir.</t>
  </si>
  <si>
    <t>3.2.1.8</t>
  </si>
  <si>
    <t>3.2.1.9</t>
  </si>
  <si>
    <t>3.2.1.8.1</t>
  </si>
  <si>
    <t>3.2.1.8.2</t>
  </si>
  <si>
    <t>3.2.1.9.1</t>
  </si>
  <si>
    <t>3.2.1.9.2</t>
  </si>
  <si>
    <t>3.2.1.9.3</t>
  </si>
  <si>
    <t>3.2.1.9.4</t>
  </si>
  <si>
    <t>3.2.1.9.5</t>
  </si>
  <si>
    <t>3.2.1.9.6</t>
  </si>
  <si>
    <t>3.2.1.9.7</t>
  </si>
  <si>
    <t>3.2.1.10</t>
  </si>
  <si>
    <t>3.2.1.10.1</t>
  </si>
  <si>
    <t>3.2.2.2</t>
  </si>
  <si>
    <t>3.2.2.2.1</t>
  </si>
  <si>
    <t>3.2.2.2.2</t>
  </si>
  <si>
    <t>3.2.2.2.3</t>
  </si>
  <si>
    <t>3.2.2.3</t>
  </si>
  <si>
    <t>3.2.2.3.1</t>
  </si>
  <si>
    <t>3.2.2.3.2</t>
  </si>
  <si>
    <t>3.2.2.3.3</t>
  </si>
  <si>
    <t>3.2.2.4</t>
  </si>
  <si>
    <t>3.2.2.4.1</t>
  </si>
  <si>
    <t>3.2.2.4.2</t>
  </si>
  <si>
    <t>3.2.2.5</t>
  </si>
  <si>
    <t>3.2.2.5.1</t>
  </si>
  <si>
    <t>3.2.2.6</t>
  </si>
  <si>
    <t>3.2.2.6.1</t>
  </si>
  <si>
    <t>3.2.2.6.2</t>
  </si>
  <si>
    <t>3.2.2.6.3</t>
  </si>
  <si>
    <t>3.2.2.6.4</t>
  </si>
  <si>
    <t>3.2.2.6.5</t>
  </si>
  <si>
    <t>3.2.2.7</t>
  </si>
  <si>
    <t>3.2.2.7.1</t>
  </si>
  <si>
    <t>3.2.2.7.2</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</si>
  <si>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</si>
  <si>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Suministro e instalación de piso cerámico antideslizante para ducha, 30x30 cm. separación mínima de 4 mm con porcelana boquillex color blanco, pegamento adhesivo.</t>
  </si>
  <si>
    <t>3.2.2.8</t>
  </si>
  <si>
    <t>3.2.2.8.1</t>
  </si>
  <si>
    <t>3.2.2.8.2</t>
  </si>
  <si>
    <t>3.2.2.8.3</t>
  </si>
  <si>
    <t>3.2.2.9</t>
  </si>
  <si>
    <t>3.2.2.9.1</t>
  </si>
  <si>
    <t>3.2.2.9.2</t>
  </si>
  <si>
    <t>3.2.2.9.3</t>
  </si>
  <si>
    <t>Suministro e instalación de luminaria tipo wall pack (wp) led de 26w a 30w, luz de dia, para montaje superficial en paredes exteriores. incluye caja octogonal tipo pesada ul, cableado y canalizacion con tuberia rigida emt y sus accesorios.</t>
  </si>
  <si>
    <t>3.2.2.10</t>
  </si>
  <si>
    <t>Suministro e instalación de inodoro porcelana vitrificada, incluye asiento y accesorios, válvula de control y tubo de abasto flexible de fabricación americana, para medidas antropométricas infantiles.</t>
  </si>
  <si>
    <t>ARTEFACTOS SANITARIOS Y MOBILIARIO</t>
  </si>
  <si>
    <t>3.2.2.10.1</t>
  </si>
  <si>
    <t>3.2.2.10.2</t>
  </si>
  <si>
    <t>3.2.2.10.3</t>
  </si>
  <si>
    <t>3.2.2.10.4</t>
  </si>
  <si>
    <t>3.2.2.10.5</t>
  </si>
  <si>
    <t>3.2.2.10.6</t>
  </si>
  <si>
    <t>Depósito para desechos</t>
  </si>
  <si>
    <t>Dispensador de alcohol gel</t>
  </si>
  <si>
    <t>Suministro e instalación de dispensador para papel higiénico</t>
  </si>
  <si>
    <t>Suministro e instalación de dispensador de jabón liquido</t>
  </si>
  <si>
    <t>Mueble para lavamanos con Ovalin para parvularia, según especificaciones técnicas</t>
  </si>
  <si>
    <t>3.2.2.10.7</t>
  </si>
  <si>
    <t>3.2.2.11</t>
  </si>
  <si>
    <t>3.2.2.11.1</t>
  </si>
  <si>
    <t>3.2.2.11.2</t>
  </si>
  <si>
    <t>3.2.2.11.3</t>
  </si>
  <si>
    <t>3.2.2.11.4</t>
  </si>
  <si>
    <t>Suministro e instalación de Grifo de 1/2" tipo pesado c/rosca.</t>
  </si>
  <si>
    <t>3.2.2.10.8</t>
  </si>
  <si>
    <t>3.2.2.10.9</t>
  </si>
  <si>
    <t>Suministro e instalacion de tapon resumidero para duchas y servicio sanitario</t>
  </si>
  <si>
    <t>CONSTRUCCIÓN DE 3 SERVICIOS SANITARIOS INDIVIDUALES EN AULA NUEVA Y EXISTENTES (S.S.3, S.S.4 Y S.S. 5), de acuerdo a planos y especificaciones técnicas.</t>
  </si>
  <si>
    <t>MÓDULO C</t>
  </si>
  <si>
    <t>CONSTRUCCIÓN  DE 2 AULAS ( Aula 1 y 2), de acuerdo a planos y especificaciones técnicas.</t>
  </si>
  <si>
    <t>3.3.1.3</t>
  </si>
  <si>
    <t>3.3.1.3.1</t>
  </si>
  <si>
    <t>3.3.1.3.2</t>
  </si>
  <si>
    <t>3.3.1.3.3</t>
  </si>
  <si>
    <t>3.3.1.4</t>
  </si>
  <si>
    <t>3.3.1.4.1</t>
  </si>
  <si>
    <t>3.3.1.4.2</t>
  </si>
  <si>
    <t>3.3.1.5</t>
  </si>
  <si>
    <t>3.3.1.5.1</t>
  </si>
  <si>
    <t>3.3.1.6</t>
  </si>
  <si>
    <t>3.3.1.6.1</t>
  </si>
  <si>
    <t>3.3.1.6.2</t>
  </si>
  <si>
    <t>3.3.1.6.3</t>
  </si>
  <si>
    <t>3.3.1.6.4</t>
  </si>
  <si>
    <t>3.3.1.6.5</t>
  </si>
  <si>
    <t>3.3.1.7</t>
  </si>
  <si>
    <t>3.3.1.8</t>
  </si>
  <si>
    <t>3.3.1.8.1</t>
  </si>
  <si>
    <t>3.3.1.8.2</t>
  </si>
  <si>
    <t>3.3.1.9</t>
  </si>
  <si>
    <t>3.3.1.9.1</t>
  </si>
  <si>
    <t>3.3.1.9.2</t>
  </si>
  <si>
    <t>3.3.1.9.3</t>
  </si>
  <si>
    <t>3.3.1.9.4</t>
  </si>
  <si>
    <t>3.3.1.9.5</t>
  </si>
  <si>
    <t>3.3.1.9.7</t>
  </si>
  <si>
    <t>3.3.1.9.8</t>
  </si>
  <si>
    <t>3.3.1.10</t>
  </si>
  <si>
    <t>3.3.1.10.1</t>
  </si>
  <si>
    <t>PIZARRA Y MOBILIARIO</t>
  </si>
  <si>
    <t>3.3.1.10.2</t>
  </si>
  <si>
    <t>Suministro e instalación de mobiliario para aulas de parvularia, según detalles y planos adjuntos en "Mobiliario para Primera Infancia" y "Especificaciones tecnicas de Especialidades" Incluye:
- # Percheros de pared con repisa.
- # Graderios modulares para nicho bajo.
- # Mueble de almacenamiento para nicho bajo.
- # Mueble tipo librera para nicho con escritorio abatible.
- # Mueble tipo librera para nicho alto.
- # Dispensador de alcohol gel.</t>
  </si>
  <si>
    <t>CONSTRUCCIÓN DE 2 SERVICIOS SANITARIOS INDIVIDUALES DE PARVULARIA (S.S.1 Y 2) , de acuerdo a planos y especificaciones técnicas</t>
  </si>
  <si>
    <t>3.3.2.2</t>
  </si>
  <si>
    <t>3.3.2.3</t>
  </si>
  <si>
    <t>3.3.2.2.1</t>
  </si>
  <si>
    <t>3.3.2.2.3</t>
  </si>
  <si>
    <t>3.3.2.2.2</t>
  </si>
  <si>
    <t>3.3.2.3.1</t>
  </si>
  <si>
    <t>3.3.2.3.2</t>
  </si>
  <si>
    <t>3.3.2.3.3</t>
  </si>
  <si>
    <t>3.3.2.4</t>
  </si>
  <si>
    <t>3.3.2.4.1</t>
  </si>
  <si>
    <t>3.3.2.4.2</t>
  </si>
  <si>
    <t>3.3.2.5</t>
  </si>
  <si>
    <t>3.3.2.5.1</t>
  </si>
  <si>
    <t>3.3.2.6</t>
  </si>
  <si>
    <t>3.3.2.6.1</t>
  </si>
  <si>
    <t>3.3.2.6.2</t>
  </si>
  <si>
    <t>3.3.2.6.3</t>
  </si>
  <si>
    <t>3.3.2.6.4</t>
  </si>
  <si>
    <t>3.3.2.6.5</t>
  </si>
  <si>
    <t>3.3.2.7</t>
  </si>
  <si>
    <t>3.3.2.7.1</t>
  </si>
  <si>
    <t>3.3.2.7.2</t>
  </si>
  <si>
    <t>3.3.2.8</t>
  </si>
  <si>
    <t>3.3.2.8.1</t>
  </si>
  <si>
    <t>3.3.2.8.2</t>
  </si>
  <si>
    <t>3.3.2.8.3</t>
  </si>
  <si>
    <t>3.3.2.9</t>
  </si>
  <si>
    <t>3.3.2.9.1</t>
  </si>
  <si>
    <t>3.3.2.9.2</t>
  </si>
  <si>
    <t>3.3.2.10</t>
  </si>
  <si>
    <t>3.3.2.10.1</t>
  </si>
  <si>
    <t>3.3.2.10.2</t>
  </si>
  <si>
    <t>3.3.2.10.3</t>
  </si>
  <si>
    <t>3.3.2.10.4</t>
  </si>
  <si>
    <t>3.3.2.10.5</t>
  </si>
  <si>
    <t>3.3.2.10.6</t>
  </si>
  <si>
    <t>3.3.2.10.7</t>
  </si>
  <si>
    <t>3.3.2.10.8</t>
  </si>
  <si>
    <t>3.3.2.11</t>
  </si>
  <si>
    <t>3.3.2.11.1</t>
  </si>
  <si>
    <t>3.3.2.11.2</t>
  </si>
  <si>
    <t>3.3.2.11.3</t>
  </si>
  <si>
    <t>3.3.2.11.4</t>
  </si>
  <si>
    <t>3.3.3.1.1</t>
  </si>
  <si>
    <t>3.3.3.3</t>
  </si>
  <si>
    <t>3.3.3.3.1</t>
  </si>
  <si>
    <t>3.3.3.3.2</t>
  </si>
  <si>
    <t>3.3.3.3.3</t>
  </si>
  <si>
    <t>3.3.3.4</t>
  </si>
  <si>
    <t>3.3.3.4.1</t>
  </si>
  <si>
    <t>3.3.3.4.2</t>
  </si>
  <si>
    <t>3.3.3.5</t>
  </si>
  <si>
    <t>3.3.3.5.1</t>
  </si>
  <si>
    <t>3.3.3.6</t>
  </si>
  <si>
    <t>3.3.3.6.1</t>
  </si>
  <si>
    <t>3.3.3.6.2</t>
  </si>
  <si>
    <t>3.3.3.6.3</t>
  </si>
  <si>
    <t>3.3.3.6.4</t>
  </si>
  <si>
    <t>3.3.3.6.5</t>
  </si>
  <si>
    <t>3.3.3.6.6</t>
  </si>
  <si>
    <t>3.3.3.7</t>
  </si>
  <si>
    <t>3.3.3.7.2</t>
  </si>
  <si>
    <t>3.3.3.7.1</t>
  </si>
  <si>
    <t>3.3.3.8</t>
  </si>
  <si>
    <t>3.3.3.8.1</t>
  </si>
  <si>
    <t>3.3.3.8.2</t>
  </si>
  <si>
    <t>3.3.3.8.3</t>
  </si>
  <si>
    <t>3.3.3.9</t>
  </si>
  <si>
    <t>3.3.3.9.1</t>
  </si>
  <si>
    <t>3.3.3.9.2</t>
  </si>
  <si>
    <t>3.3.3.9.3</t>
  </si>
  <si>
    <t>3.3.3.9.4</t>
  </si>
  <si>
    <t>3.3.3.9.5</t>
  </si>
  <si>
    <t>3.3.3.9.6</t>
  </si>
  <si>
    <t>3.3.3.10</t>
  </si>
  <si>
    <t>Suministro e instalación de inodoro de porcelana, alto desempeño, taza tipo elongada doble descarga 4/6 lpf, incluye tubo de abasto flexible y válvula de control y sus accesorios, asiento y tapadera</t>
  </si>
  <si>
    <t>3.3.3.10.1</t>
  </si>
  <si>
    <t>3.3.3.10.2</t>
  </si>
  <si>
    <t>3.3.3.10.3</t>
  </si>
  <si>
    <t>Equipo de monitoreo y grabación. Incluye: Monitor 
LCD mínimo 24", grabador DVR de 4k 1Tb, soportes para montaje, conectores y accesorios.</t>
  </si>
  <si>
    <t>3.3.3.8.4</t>
  </si>
  <si>
    <t>Suministro e instalacion de ducha con accesorio regadera tipo teléfono</t>
  </si>
  <si>
    <t>Suministro e instalación de Tubería de PVC 3/4" 250 PSI, incluye accesorios tales como codos, uniones, tapones, tee, y cualquier otro accesorio de acople o conexión, excavación, relleno y compactación</t>
  </si>
  <si>
    <t>Suministro e instalación de Tubería de PVC 3/4"  250 psi, incluye accesorios tales como codos, uniones, tapones, tees, y cualquier otro accesorio de acople o conexión,excavación, relleno y compactación</t>
  </si>
  <si>
    <t>Suministro e instalación de Tubería de PVC 1"  250 psi, incluye accesorios tales como codos, uniones, tapones, tees, y cualquier otro accesorio de acople o conexión, excavación, relleno y compactación</t>
  </si>
  <si>
    <t xml:space="preserve">Suministro y construcción de Caja de potable de 0.40x0.40m (dimensiones internas) altura promedio 40cm forjada con ladrillo de barro de obra, incluye parrilla con marco de ángulo de hierro de 1 1/2" y varilla de hierro corrugada de 3/8" dos manos de pintura anticorrosiva de la mejor calidad diferentes colores, dos manos de pintura de esmalte, incluye excavación y desalojo, suministro e instalación de Válvula de bola 3/4". </t>
  </si>
  <si>
    <t>Suministro e instalacion de baldosa de concreto circular y rectangular, incluye sub base arena e=4cm; para juegos interactivos</t>
  </si>
  <si>
    <t xml:space="preserve">Suministro e instalacion de piso de concreto 210 kg/cm2, Electromalla 6x6 CAL 9/9, E=7.50 cm. Para Estacionamiento. </t>
  </si>
  <si>
    <t>5.3.2</t>
  </si>
  <si>
    <t>3.3.3.10.4</t>
  </si>
  <si>
    <t>3.3.3.10.5</t>
  </si>
  <si>
    <t>3.3.3.10.6</t>
  </si>
  <si>
    <t>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</si>
  <si>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Colocación de Base de suelo cemento 20:1, espesor 0.10 cm, incluye todos los materiales.</t>
  </si>
  <si>
    <t>Suministro e instalación Tuberías de PVC Ø 6", 125 PSI (Incluye Accesorios, excavación, y compactación de suelo existente)</t>
  </si>
  <si>
    <t xml:space="preserve">TECHO EN ÁREAS DE PASILLOS.                                                                                                                                                                                                                                                                                                     Cubierta de aluminio y zinc cal. 24 incluye estructura metálica de soporte con dos manos de pintura anticorrosiva diferente color y dos manos de acabado final (esmalte), incluye capote de lámina de aluminio de zinc y silicio calibre ,tornilleria. Aplicación de impermeabilizante tipo Sikaflex en cada tornillo instalado. Las dimensiones de la cubierta de techo son tomadas en proyección horizontal para efectos de pago.                                                                                                                                    </t>
  </si>
  <si>
    <t>Construcción de canaleta para aguas lluvias 0.80x12.70 m pared de ladrillo puesto de lazo; repello 1:4. Incluye terracería. mejoramiento de suelo y desalojo.</t>
  </si>
  <si>
    <t>Suministro e instalacion de piso de concreto 210 kg/cm2, Electromalla 6x6 CAL 9/9, E=7.50 cm. Para acera</t>
  </si>
  <si>
    <t>COSTO DIRECTO</t>
  </si>
  <si>
    <t>SUBTOTAL 1 (DIR+IND+IMP)</t>
  </si>
  <si>
    <t>SUBTOTAL 2 (IVA+SUBTOTAL 1)</t>
  </si>
  <si>
    <t>COSTO TOTAL</t>
  </si>
  <si>
    <t>MEDIDAS AMBIENTALES Y SOCIALES</t>
  </si>
  <si>
    <t>Medidas Ambientales (ver documento complementario PGAS)</t>
  </si>
  <si>
    <t>Medidas Sociales (Capacitaciones, rótulo, consultas, asambleas, oficina de queja, teléfono, buzones, etc.) (ver documento complementario PGAS)</t>
  </si>
  <si>
    <t>REUBICACIÓN TEMPORAL ADECUACIONES</t>
  </si>
  <si>
    <t>REUBICACIÓN TEMPORAL ARRENDAMIENTO (ver documento complementario PGAS)</t>
  </si>
  <si>
    <t>Suministro e instalación de adoquín rectangular, incluye base de arena gruesa</t>
  </si>
  <si>
    <t>Desmontaje de cerca perimetral tipo reja.</t>
  </si>
  <si>
    <t>Demolición de paredes de bloque de concreto, incluye desalojo. (Muro perimetral existente)</t>
  </si>
  <si>
    <t>1.1.7</t>
  </si>
  <si>
    <t>Excavación a mano hasta 1.50 m ( Material semiduro) en Fundaciones de columnas.</t>
  </si>
  <si>
    <t>Colocación de Base de suelo cemento 20:1, espesor 30.0 cm, incluye todos los materiales.</t>
  </si>
  <si>
    <t>Fundación ZM-3(60cmx25cm)  6#3; Est #3@0.15.</t>
  </si>
  <si>
    <t>Zapata Z-1  1.0X1.0, ref. #3 A.S. @ 15cm, según detalles.</t>
  </si>
  <si>
    <t>Construcción de muro de Bloque de Concreto (M1) 20X20X40 CM. RV N°4@0.40M, RH N°2@0.40. Incluye llenado de bastones.</t>
  </si>
  <si>
    <t>Repello de superficies verticales hasta E=2cm, con mezcla prefabricada para repellos. Incluye remoción de pintura existente y tratamiento de superficie.</t>
  </si>
  <si>
    <t>Afinado en superficies verticales E=2mm, con mezcla prefabricada para afinados.</t>
  </si>
  <si>
    <t>Columna de concreto C-1, Ref. 6#4 Y Estr. #2 @ 15 sm, concreto fc: 210 kg/cm2, según detalles.</t>
  </si>
  <si>
    <t>Suministro y aplicación de 2 manos de pintura latex tipo acrílica lavable de primera calidad  color blanco,  acabado mate, incluye limpieza y preparación de paredes con base de color diferente al acabado final.</t>
  </si>
  <si>
    <t>Verja a base de tubo cuadrado de 2''x2'' y tubo rectangular de 2''x1'', chapa 14 según detalle.</t>
  </si>
  <si>
    <t>5.6.6</t>
  </si>
  <si>
    <t>5.6.7</t>
  </si>
  <si>
    <t>5.6.8</t>
  </si>
  <si>
    <t>5.6.9</t>
  </si>
  <si>
    <t>5.6.10</t>
  </si>
  <si>
    <t>5.6.11</t>
  </si>
  <si>
    <t>TAPIAL PERIMETRAL CON TUBO ESTRUCTURAL</t>
  </si>
  <si>
    <t>Columna de concreto C-1, REF. 8 #5 Y ESTR. #3 @ 15 sm, concreto fc: 2210 kg/cm2, según detalles.</t>
  </si>
  <si>
    <t>Pared de Bloque de Concreto 20X20X40 CM. RV N°4@0.40M, RH N°2@0.40. Incluye llenado de bastones.</t>
  </si>
  <si>
    <t>Suministro y aplicación de 2 manos de pintura latex tipo acrílica lavable de primera calidad  color blanco claro,  acabado mate, incluye limpieza y preparación de paredes con base de color diferente al acabado final.</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</si>
  <si>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</si>
  <si>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Cielo Falso con tabla yeso especial para humedad, con perfilería de lámina galvanizada cal. 26, colocación de cinta tipo malla en uniones, acabados con pasta  base coat, lijado y  masilla para exteriores,  2 manos de pintura latex.</t>
  </si>
  <si>
    <t>Volumen saliente con grosor de 10 cm forrado de denglas con estructura metálica galvanizada. colocar cinta malla en juntas y aplicar mortero basecoat en toda la superficie. acabado afinado y pintado con una mano de base sellador y dos manos color segun paleta cromatica.</t>
  </si>
  <si>
    <t>Suministro e instalación de bajadas de aguas lluvias con tubería PVC Ø 4", 100 PSI. Sujetados con cinchos de platina de 1/8"x1", fijados con tornillo goloso de 2"x10 y anclas plásticas. Incluye tubería subterránea a cajas de aguas lluvias . Incluir accesorios.</t>
  </si>
  <si>
    <t>5.5.13</t>
  </si>
  <si>
    <t>5.5.14</t>
  </si>
  <si>
    <t>5.5.15</t>
  </si>
  <si>
    <t>5.5.16</t>
  </si>
  <si>
    <t>5.5.17</t>
  </si>
  <si>
    <t>5.5.18</t>
  </si>
  <si>
    <t>5.5.19</t>
  </si>
  <si>
    <t>5.5.20</t>
  </si>
  <si>
    <t>5.5.21</t>
  </si>
  <si>
    <t>5.5.22</t>
  </si>
  <si>
    <t>5.5.23</t>
  </si>
  <si>
    <t>5.7.5</t>
  </si>
  <si>
    <t>5.7.6</t>
  </si>
  <si>
    <t>5.7.7</t>
  </si>
  <si>
    <t>5.7.8</t>
  </si>
  <si>
    <t>5.7.9</t>
  </si>
  <si>
    <t>5.7.10</t>
  </si>
  <si>
    <t>5.7.11</t>
  </si>
  <si>
    <t>5.8.1</t>
  </si>
  <si>
    <t>5.8.2</t>
  </si>
  <si>
    <t>5.8.3</t>
  </si>
  <si>
    <t>5.8.4</t>
  </si>
  <si>
    <t>5.8.5</t>
  </si>
  <si>
    <t>5.9.1</t>
  </si>
  <si>
    <t>5.9.2</t>
  </si>
  <si>
    <t>5.9.3</t>
  </si>
  <si>
    <t>5.9.4</t>
  </si>
  <si>
    <t>5.7.12</t>
  </si>
  <si>
    <t>OBRAS EXTERIORES</t>
  </si>
  <si>
    <t>CONSTRUCCIÓN DE DIRECCIÓN, BODEGA Y SERVICIO SANITARIO (S.S.D. 1) y SERVICIO SANITARIO PARA DOCENTES (S.S.D. 2), de acuerdo a planos y especificaciones técnicas</t>
  </si>
  <si>
    <t xml:space="preserve">LISTADO DE CANTIDADES </t>
  </si>
  <si>
    <t>5.1.2</t>
  </si>
  <si>
    <t>3.3.3.9.7</t>
  </si>
  <si>
    <t>Luminaria tipo apliqué ovalado (tortuga) con bombillo led de 12w, luz de día, con acabado blanco, para montaje superficial en pasillos y sanitarios. incluye caja octogonal tipo pesada ul, cableado y canalizacion con tuberia emt con sus accesorios.</t>
  </si>
  <si>
    <t>Luminaria tipo apliqué ovalado (tortuga) con bombillo led de 12w, luz de día, con acabado blanco, para montaje superficial en pasillos y sanitarios. incluye caja octogonal tipo pesada ul, cableado y canalizacion con tuberia emt con sus accesorios. En interiores y pasillos.</t>
  </si>
  <si>
    <t xml:space="preserve">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poliductos empotrados a pared o piso. </t>
  </si>
  <si>
    <t xml:space="preserve">Suministro e instalación de interruptor sencillo tipo palanca y carcasa termoplástica resistente al alto impacto, color marfil, placa de acero inoxidable, contacto a  tierra, caja rectangular  tipo pesada UL, con su alambrado y canalización, tuberia EMT y sus accesorios. </t>
  </si>
  <si>
    <t>5.1.3</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</si>
  <si>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</si>
  <si>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S.G..</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</si>
  <si>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h=1.40</t>
  </si>
  <si>
    <t>ACCESO PEATONAL Y VEHICULAR PRINCIPAL Y ACCESO PEATONAL SECUNDARIO</t>
  </si>
  <si>
    <t>Suministro e instalación de letras de material acrílico y encajuelado sin luz de reborde color negro.</t>
  </si>
  <si>
    <t>Acera, piso de acceso y area de espera, concreto e=10 cm, f'c=180 kg/cm2. (en todo el lindero del centro)</t>
  </si>
  <si>
    <t>5.6.12</t>
  </si>
  <si>
    <t xml:space="preserve">Suministro e instalación de lavamanos con pedal, poseta cuadrada en acero inoxidable, grifo tipo cuello de ganzo, incluye tubo de abasto metálico flexible y accesorios de conexión. Medidas 60 cm de alto por 43 cm de frente por 42 cm de fondo, poceta de 20 cm de profundidad. El costo debe incluir la conexión del sistema de abastecimiento de agua y el sistema de alcantarillado en buenas condiciones de funcionamiento. </t>
  </si>
  <si>
    <t>Suministro e instalación de Fascia altura de 0.40m, con marco y refuerzos @40 cm de tubo estructural de 1"x1", chapa 16, aplicación de 2 manos de anticorrosivo,  forro tabla tipo  denglass o similar, colocación de cinta tipo malla en uniones, acabados con pasta  base coat, lijado y  masilla para exteriores,  2 manos de pintura latex, cañuela de lámina galvanizada cal.26 pintada con galvite</t>
  </si>
  <si>
    <t>Construcción e instalación de puerta de acceso peatonal.</t>
  </si>
  <si>
    <t>Construcción e instalación de portón principal de acceso vehicular.</t>
  </si>
  <si>
    <t>Suministro e instalación de placa.</t>
  </si>
  <si>
    <t>Demolición de columnas, fundaciones y desmontaje del portón y techo existente.</t>
  </si>
  <si>
    <t xml:space="preserve">Trazo y nivelación. </t>
  </si>
  <si>
    <t>Excavación a mano hasta 1.50 m ( Material semiduro) en Fundaciones.</t>
  </si>
  <si>
    <t xml:space="preserve">Relleno compactado con material de préstamo libre de materia orgánica en fundaciones. </t>
  </si>
  <si>
    <t>Suministro e instalación de tablero general electrico de distribucion  de 24 espacios (tg) tipo load center 120/240v, 4 hilos 125amp. monofasico de empotrar con sus  ramales termicos  incluye: protecciones térmica para  circuitos y principal de 90a/2p.</t>
  </si>
  <si>
    <t xml:space="preserve">Suministro e instalación de acometida principal desde medidor hasta (tg) ubicado en módulo 1,  compuesta por:  2 thhn n° 2 (fases a y b) + 1 thhn n° 2 (n) ( no deberán existir empalmes en toda la trayectoria).  en tubería pvc ø 1 1/2´  con tubería emt en pared y poste. se recubrira con una capa de concreto de 10 cm parte subterránea. </t>
  </si>
  <si>
    <t>Construcción de bebederos.</t>
  </si>
  <si>
    <t>Colocación de Base de suelo cemento 20:1, espesor 20.0 cm,  incluye todos los materiales. Para estacionamiento.</t>
  </si>
  <si>
    <t>Tubería de PVC 8" 125 psi, incluye accesorios para acople y conexiones, excavación, compactación.  (Conexion de alcantarillado público)</t>
  </si>
  <si>
    <t xml:space="preserve">Construcción de caja de conexión de aguas negras de 0.50x0.50x0.60 m, (cotas Internas) con base de concreto, pared de ladrillo de barro p/lazo repelladas y afinadas SC 0.15x0.10 2N°3 GN°2 a cada 0.15 mts, tapadera de concreto E=0.10 mts N°3 a cada 0.15 mtsA.S. Fc= 210 Kg/cm². </t>
  </si>
  <si>
    <t xml:space="preserve">IMPREVISTOS </t>
  </si>
  <si>
    <t xml:space="preserve">COSTOS INDIRECTOS </t>
  </si>
  <si>
    <t xml:space="preserve"> IVA </t>
  </si>
  <si>
    <t xml:space="preserve">ARANCELES DE CONSTRUCCIÓN
(PAGO CONTRA PRESENTACION DE RECIBO A NOMBRE MINEDUCYT)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</si>
</sst>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_(&quot;$&quot;* #,##0.00_);_(&quot;$&quot;* \(#,##0.00\);_(&quot;$&quot;* &quot;-&quot;??_);_(@_)"/>
  </numFmts>
  <fonts count="31">
    <font>
      <sz val="11"/>
      <color theme="1"/>
      <name val="Calibri"/>
      <scheme val="minor"/>
    </font>
    <font>
      <b/>
      <sz val="12"/>
      <color rgb="FFFFFFFF"/>
      <name val="Arial"/>
    </font>
    <font>
      <b/>
      <sz val="18"/>
      <color theme="0"/>
      <name val="Arial"/>
    </font>
    <font>
      <sz val="11"/>
      <name val="Calibri"/>
    </font>
    <font>
      <b/>
      <sz val="11"/>
      <color theme="0"/>
      <name val="Arial"/>
    </font>
    <font>
      <b/>
      <sz val="10"/>
      <color theme="1"/>
      <name val="Arial"/>
    </font>
    <font>
      <b/>
      <sz val="10"/>
      <color rgb="FFFFFFFF"/>
      <name val="Swis721 cn bt"/>
    </font>
    <font>
      <b/>
      <sz val="10"/>
      <color rgb="FFFFFFFF"/>
      <name val="Arial"/>
    </font>
    <font>
      <sz val="10"/>
      <color rgb="FF000000"/>
      <name val="Arial"/>
    </font>
    <font>
      <sz val="11"/>
      <color theme="1"/>
      <name val="Calibri"/>
    </font>
    <font>
      <sz val="10"/>
      <color theme="1"/>
      <name val="Arial"/>
    </font>
    <font>
      <sz val="10"/>
      <color theme="1"/>
      <name val="Swis721 cn bt"/>
    </font>
    <font>
      <sz val="11"/>
      <color theme="1"/>
      <name val="Arial"/>
    </font>
    <font>
      <b/>
      <sz val="10"/>
      <color rgb="FF000000"/>
      <name val="Arial"/>
    </font>
    <font>
      <sz val="11"/>
      <color theme="1"/>
      <name val="Calibri"/>
      <scheme val="minor"/>
    </font>
    <font>
      <sz val="11"/>
      <color theme="1"/>
      <name val="&quot;swis721 cn bt&quot;"/>
    </font>
    <font>
      <sz val="10"/>
      <color rgb="FF000000"/>
      <name val="Arial"/>
      <family val="2"/>
    </font>
    <font>
      <sz val="10"/>
      <color theme="1"/>
      <name val="Arial"/>
      <family val="2"/>
    </font>
    <font>
      <sz val="8"/>
      <name val="Calibri"/>
      <family val="2"/>
      <scheme val="minor"/>
    </font>
    <font>
      <sz val="10"/>
      <name val="Swis721 Cn BT"/>
      <family val="2"/>
    </font>
    <font>
      <sz val="10"/>
      <color theme="1"/>
      <name val="Swis721 Cn BT"/>
      <family val="2"/>
    </font>
    <font>
      <sz val="8"/>
      <name val="Calibri"/>
      <scheme val="minor"/>
    </font>
    <font>
      <b/>
      <sz val="10"/>
      <color theme="1"/>
      <name val="Arial"/>
      <family val="2"/>
    </font>
    <font>
      <b/>
      <sz val="10"/>
      <color rgb="FF000000"/>
      <name val="Arial"/>
      <family val="2"/>
    </font>
    <font>
      <sz val="10"/>
      <name val="Arial"/>
      <family val="2"/>
    </font>
    <font>
      <sz val="11"/>
      <color theme="1"/>
      <name val="Arial"/>
      <family val="2"/>
    </font>
    <font>
      <sz val="11"/>
      <name val="Calibri"/>
      <family val="2"/>
    </font>
    <font>
      <sz val="10"/>
      <color theme="1"/>
      <name val="Swis721 Lt BT"/>
      <family val="2"/>
    </font>
    <font>
      <b/>
      <sz val="10"/>
      <color rgb="FFFFFFFF"/>
      <name val="Swis721 Cn BT"/>
      <family val="2"/>
    </font>
    <font>
      <b/>
      <sz val="10"/>
      <color rgb="FFFFFFFF"/>
      <name val="Arial"/>
      <family val="2"/>
    </font>
    <font>
      <sz val="10"/>
      <color theme="3" tint="-0.249977111117893"/>
      <name val="Arial"/>
      <family val="2"/>
    </font>
  </fonts>
  <fills count="14">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rgb="FFB4C6E7"/>
        <bgColor rgb="FFB4C6E7"/>
      </patternFill>
    </fill>
    <fill>
      <patternFill patternType="solid">
        <fgColor rgb="FFFEF2CB"/>
        <bgColor rgb="FFFEF2CB"/>
      </patternFill>
    </fill>
    <fill>
      <patternFill patternType="solid">
        <fgColor rgb="FFFFFF00"/>
        <bgColor indexed="64"/>
      </patternFill>
    </fill>
    <fill>
      <patternFill patternType="solid">
        <fgColor theme="5" tint="0.59999389629810485"/>
        <bgColor indexed="64"/>
      </patternFill>
    </fill>
    <fill>
      <patternFill patternType="solid">
        <fgColor rgb="FFFFFFFF"/>
        <bgColor indexed="64"/>
      </patternFill>
    </fill>
    <fill>
      <patternFill patternType="solid">
        <fgColor rgb="FF92D050"/>
        <bgColor indexed="64"/>
      </patternFill>
    </fill>
    <fill>
      <patternFill patternType="solid">
        <fgColor theme="5" tint="0.79998168889431442"/>
        <bgColor indexed="64"/>
      </patternFill>
    </fill>
    <fill>
      <patternFill patternType="solid">
        <fgColor rgb="FFD9E2F3"/>
        <bgColor rgb="FFD9E2F3"/>
      </patternFill>
    </fill>
    <fill>
      <patternFill patternType="solid">
        <fgColor theme="0"/>
        <bgColor indexed="64"/>
      </patternFill>
    </fill>
  </fills>
  <borders count="28">
    <border>
      <left/>
      <right/>
      <top/>
      <bottom/>
      <diagonal/>
    </border>
    <border>
      <left style="thin">
        <color rgb="FF000000"/>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right/>
      <top/>
      <bottom style="thin">
        <color indexed="64"/>
      </bottom>
      <diagonal/>
    </border>
    <border>
      <left style="thin">
        <color rgb="FF000000"/>
      </left>
      <right/>
      <top style="thin">
        <color indexed="64"/>
      </top>
      <bottom/>
      <diagonal/>
    </border>
    <border>
      <left/>
      <right/>
      <top style="thin">
        <color indexed="64"/>
      </top>
      <bottom/>
      <diagonal/>
    </border>
    <border>
      <left style="thin">
        <color indexed="64"/>
      </left>
      <right/>
      <top style="thin">
        <color indexed="64"/>
      </top>
      <bottom/>
      <diagonal/>
    </border>
    <border>
      <left style="thin">
        <color rgb="FF000000"/>
      </left>
      <right/>
      <top style="thin">
        <color indexed="64"/>
      </top>
      <bottom style="thin">
        <color indexed="64"/>
      </bottom>
      <diagonal/>
    </border>
  </borders>
  <cellStyleXfs count="4">
    <xf numFmtId="0" fontId="0" fillId="0" borderId="0"/>
    <xf numFmtId="44" fontId="14" fillId="0" borderId="0" applyFont="0" applyFill="0" applyBorder="0" applyAlignment="0" applyProtection="0"/>
    <xf numFmtId="0" fontId="24" fillId="0" borderId="2"/>
    <xf numFmtId="0" fontId="24" fillId="0" borderId="2"/>
  </cellStyleXfs>
  <cellXfs count="335">
    <xf numFmtId="0" fontId="0" fillId="0" borderId="0" xfId="0"/>
    <xf numFmtId="0" fontId="5" fillId="3" borderId="6" xfId="0" applyFont="1" applyFill="1" applyBorder="1" applyAlignment="1">
      <alignment horizontal="center" vertical="center" wrapText="1"/>
    </xf>
    <xf numFmtId="2" fontId="5" fillId="3" borderId="6"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9" fillId="0" borderId="0" xfId="0" applyFont="1" applyAlignment="1">
      <alignment horizontal="center"/>
    </xf>
    <xf numFmtId="0" fontId="8" fillId="0" borderId="6" xfId="0" applyFont="1" applyBorder="1" applyAlignment="1">
      <alignment horizontal="center" vertical="center" wrapText="1"/>
    </xf>
    <xf numFmtId="0" fontId="10" fillId="0" borderId="6" xfId="0" applyFont="1" applyBorder="1" applyAlignment="1">
      <alignment horizontal="center" vertical="center" wrapText="1"/>
    </xf>
    <xf numFmtId="2" fontId="11" fillId="0" borderId="6" xfId="0" applyNumberFormat="1" applyFont="1" applyBorder="1" applyAlignment="1">
      <alignment horizontal="center" vertical="center" wrapText="1"/>
    </xf>
    <xf numFmtId="0" fontId="8" fillId="5" borderId="6"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0" fillId="0" borderId="6" xfId="0" applyFont="1" applyBorder="1" applyAlignment="1">
      <alignment horizontal="left" vertical="center" wrapText="1"/>
    </xf>
    <xf numFmtId="2" fontId="9" fillId="0" borderId="0" xfId="0" applyNumberFormat="1" applyFont="1"/>
    <xf numFmtId="0" fontId="12" fillId="0" borderId="6" xfId="0" applyFont="1" applyBorder="1" applyAlignment="1">
      <alignment horizontal="center" wrapText="1"/>
    </xf>
    <xf numFmtId="0" fontId="9" fillId="0" borderId="0" xfId="0" applyFont="1"/>
    <xf numFmtId="0" fontId="11" fillId="0" borderId="6" xfId="0" applyFont="1" applyBorder="1" applyAlignment="1">
      <alignment horizontal="center" vertical="center" wrapText="1"/>
    </xf>
    <xf numFmtId="0" fontId="13" fillId="4" borderId="6" xfId="0" applyFont="1" applyFill="1" applyBorder="1" applyAlignment="1">
      <alignment horizontal="center" vertical="center" wrapText="1"/>
    </xf>
    <xf numFmtId="2" fontId="8" fillId="0" borderId="6" xfId="0" applyNumberFormat="1" applyFont="1" applyBorder="1" applyAlignment="1">
      <alignment horizontal="center" vertical="center" wrapText="1"/>
    </xf>
    <xf numFmtId="2" fontId="14" fillId="0" borderId="0" xfId="0" applyNumberFormat="1" applyFont="1"/>
    <xf numFmtId="0" fontId="5" fillId="6" borderId="6" xfId="0" applyFont="1" applyFill="1" applyBorder="1" applyAlignment="1">
      <alignment horizontal="left" vertical="center" wrapText="1"/>
    </xf>
    <xf numFmtId="0" fontId="14" fillId="0" borderId="0" xfId="0" applyFont="1"/>
    <xf numFmtId="0" fontId="9" fillId="0" borderId="6" xfId="0" applyFont="1" applyBorder="1" applyAlignment="1">
      <alignment horizontal="center" vertical="center"/>
    </xf>
    <xf numFmtId="0" fontId="9" fillId="0" borderId="6" xfId="0" applyFont="1" applyBorder="1" applyAlignment="1">
      <alignment horizontal="center"/>
    </xf>
    <xf numFmtId="0" fontId="9" fillId="4" borderId="6" xfId="0" applyFont="1" applyFill="1" applyBorder="1"/>
    <xf numFmtId="0" fontId="15" fillId="0" borderId="6" xfId="0" applyFont="1" applyBorder="1" applyAlignment="1">
      <alignment horizontal="center" vertical="center" wrapText="1"/>
    </xf>
    <xf numFmtId="2" fontId="15" fillId="0" borderId="6" xfId="0" applyNumberFormat="1" applyFont="1" applyBorder="1" applyAlignment="1">
      <alignment horizontal="center" vertical="center" wrapText="1"/>
    </xf>
    <xf numFmtId="2" fontId="9" fillId="4" borderId="6" xfId="0" applyNumberFormat="1" applyFont="1" applyFill="1" applyBorder="1"/>
    <xf numFmtId="0" fontId="15" fillId="0" borderId="6" xfId="0" applyFont="1" applyBorder="1" applyAlignment="1">
      <alignment horizontal="center" wrapText="1"/>
    </xf>
    <xf numFmtId="2" fontId="15" fillId="0" borderId="6" xfId="0" applyNumberFormat="1" applyFont="1" applyBorder="1" applyAlignment="1">
      <alignment horizontal="center" wrapText="1"/>
    </xf>
    <xf numFmtId="2" fontId="9" fillId="0" borderId="6" xfId="0" applyNumberFormat="1" applyFont="1" applyBorder="1" applyAlignment="1">
      <alignment horizontal="center"/>
    </xf>
    <xf numFmtId="0" fontId="9" fillId="0" borderId="0" xfId="0" applyFont="1" applyAlignment="1">
      <alignment vertical="center" wrapText="1"/>
    </xf>
    <xf numFmtId="0" fontId="12" fillId="4" borderId="6" xfId="0" applyFont="1" applyFill="1" applyBorder="1" applyAlignment="1">
      <alignment horizontal="center" wrapText="1"/>
    </xf>
    <xf numFmtId="0" fontId="12" fillId="4" borderId="6" xfId="0" applyFont="1" applyFill="1" applyBorder="1" applyAlignment="1">
      <alignment wrapText="1"/>
    </xf>
    <xf numFmtId="0" fontId="12" fillId="0" borderId="6" xfId="0" applyFont="1" applyBorder="1" applyAlignment="1">
      <alignment horizontal="center" vertical="center" wrapText="1"/>
    </xf>
    <xf numFmtId="2" fontId="12" fillId="0" borderId="6" xfId="0" applyNumberFormat="1" applyFont="1" applyBorder="1" applyAlignment="1">
      <alignment horizontal="center"/>
    </xf>
    <xf numFmtId="0" fontId="3" fillId="0" borderId="2" xfId="0" applyFont="1" applyBorder="1" applyAlignment="1"/>
    <xf numFmtId="0" fontId="3" fillId="0" borderId="4" xfId="0" applyFont="1" applyBorder="1" applyAlignment="1"/>
    <xf numFmtId="0" fontId="3" fillId="0" borderId="5" xfId="0" applyFont="1" applyBorder="1" applyAlignment="1"/>
    <xf numFmtId="2" fontId="5" fillId="3" borderId="2" xfId="0" applyNumberFormat="1" applyFont="1" applyFill="1" applyBorder="1" applyAlignment="1">
      <alignment horizontal="center" vertical="center" wrapText="1"/>
    </xf>
    <xf numFmtId="2" fontId="11" fillId="0" borderId="2" xfId="0" applyNumberFormat="1" applyFont="1" applyBorder="1" applyAlignment="1">
      <alignment horizontal="center" vertical="center" wrapText="1"/>
    </xf>
    <xf numFmtId="2" fontId="11" fillId="5" borderId="2" xfId="0" applyNumberFormat="1" applyFont="1" applyFill="1" applyBorder="1" applyAlignment="1">
      <alignment horizontal="center" vertical="center" wrapText="1"/>
    </xf>
    <xf numFmtId="2" fontId="10" fillId="0" borderId="2"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0" fontId="5" fillId="6" borderId="2" xfId="0" applyFont="1" applyFill="1" applyBorder="1" applyAlignment="1">
      <alignment horizontal="left" vertical="center" wrapText="1"/>
    </xf>
    <xf numFmtId="0" fontId="9" fillId="4" borderId="2" xfId="0" applyFont="1" applyFill="1" applyBorder="1"/>
    <xf numFmtId="2" fontId="15" fillId="0" borderId="2" xfId="0" applyNumberFormat="1" applyFont="1" applyBorder="1" applyAlignment="1">
      <alignment horizontal="center" vertical="center" wrapText="1"/>
    </xf>
    <xf numFmtId="2" fontId="9" fillId="4" borderId="2" xfId="0" applyNumberFormat="1" applyFont="1" applyFill="1" applyBorder="1"/>
    <xf numFmtId="2" fontId="15" fillId="0" borderId="2" xfId="0" applyNumberFormat="1" applyFont="1" applyBorder="1" applyAlignment="1">
      <alignment horizontal="center" wrapText="1"/>
    </xf>
    <xf numFmtId="2" fontId="12" fillId="0" borderId="2" xfId="0" applyNumberFormat="1" applyFont="1" applyBorder="1" applyAlignment="1">
      <alignment horizontal="center"/>
    </xf>
    <xf numFmtId="2" fontId="9" fillId="0" borderId="2" xfId="0" applyNumberFormat="1" applyFont="1" applyBorder="1" applyAlignment="1">
      <alignment horizontal="center"/>
    </xf>
    <xf numFmtId="0" fontId="4" fillId="2" borderId="3" xfId="0" applyFont="1" applyFill="1" applyBorder="1" applyAlignment="1">
      <alignment vertical="center" wrapText="1"/>
    </xf>
    <xf numFmtId="0" fontId="8" fillId="4" borderId="3"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15" xfId="0" applyFont="1" applyBorder="1" applyAlignment="1">
      <alignment horizontal="left" vertical="center" wrapText="1"/>
    </xf>
    <xf numFmtId="0" fontId="10" fillId="0" borderId="15" xfId="0" applyFont="1" applyBorder="1" applyAlignment="1">
      <alignment horizontal="center" vertical="center" wrapText="1"/>
    </xf>
    <xf numFmtId="2" fontId="11" fillId="0" borderId="15" xfId="0" applyNumberFormat="1" applyFont="1" applyBorder="1" applyAlignment="1">
      <alignment horizontal="center" vertical="center" wrapText="1"/>
    </xf>
    <xf numFmtId="44" fontId="3" fillId="0" borderId="2" xfId="1" applyFont="1" applyBorder="1" applyAlignment="1"/>
    <xf numFmtId="44" fontId="5" fillId="3" borderId="2" xfId="1" applyFont="1" applyFill="1" applyBorder="1" applyAlignment="1">
      <alignment horizontal="center" vertical="center" wrapText="1"/>
    </xf>
    <xf numFmtId="44" fontId="11" fillId="0" borderId="15" xfId="1" applyFont="1" applyBorder="1" applyAlignment="1">
      <alignment horizontal="center" vertical="center" wrapText="1"/>
    </xf>
    <xf numFmtId="44" fontId="11" fillId="0" borderId="2" xfId="1" applyFont="1" applyBorder="1" applyAlignment="1">
      <alignment horizontal="center" vertical="center" wrapText="1"/>
    </xf>
    <xf numFmtId="44" fontId="8" fillId="0" borderId="2" xfId="1" applyFont="1" applyBorder="1" applyAlignment="1">
      <alignment horizontal="center" vertical="center" wrapText="1"/>
    </xf>
    <xf numFmtId="44" fontId="5" fillId="6" borderId="2" xfId="1" applyFont="1" applyFill="1" applyBorder="1" applyAlignment="1">
      <alignment horizontal="left" vertical="center" wrapText="1"/>
    </xf>
    <xf numFmtId="44" fontId="9" fillId="4" borderId="2" xfId="1" applyFont="1" applyFill="1" applyBorder="1"/>
    <xf numFmtId="44" fontId="15" fillId="0" borderId="2" xfId="1" applyFont="1" applyBorder="1" applyAlignment="1">
      <alignment horizontal="center" vertical="center" wrapText="1"/>
    </xf>
    <xf numFmtId="44" fontId="15" fillId="0" borderId="2" xfId="1" applyFont="1" applyBorder="1" applyAlignment="1">
      <alignment horizontal="center" wrapText="1"/>
    </xf>
    <xf numFmtId="44" fontId="12" fillId="0" borderId="2" xfId="1" applyFont="1" applyBorder="1" applyAlignment="1">
      <alignment horizontal="center"/>
    </xf>
    <xf numFmtId="44" fontId="9" fillId="0" borderId="2" xfId="1" applyFont="1" applyBorder="1" applyAlignment="1">
      <alignment horizontal="center"/>
    </xf>
    <xf numFmtId="44" fontId="0" fillId="0" borderId="0" xfId="1" applyFont="1"/>
    <xf numFmtId="0" fontId="16" fillId="0" borderId="15" xfId="0" applyFont="1" applyBorder="1" applyAlignment="1">
      <alignment horizontal="left" vertical="center" wrapText="1"/>
    </xf>
    <xf numFmtId="0" fontId="17" fillId="0" borderId="15" xfId="0" applyFont="1" applyBorder="1" applyAlignment="1">
      <alignment horizontal="center" vertical="center" wrapText="1"/>
    </xf>
    <xf numFmtId="0" fontId="8" fillId="7" borderId="3" xfId="0" applyFont="1" applyFill="1" applyBorder="1" applyAlignment="1">
      <alignment horizontal="center" vertical="center" wrapText="1"/>
    </xf>
    <xf numFmtId="0" fontId="8" fillId="7" borderId="15" xfId="0" applyFont="1" applyFill="1" applyBorder="1" applyAlignment="1">
      <alignment horizontal="left" vertical="center" wrapText="1"/>
    </xf>
    <xf numFmtId="0" fontId="10" fillId="7" borderId="15" xfId="0" applyFont="1" applyFill="1" applyBorder="1" applyAlignment="1">
      <alignment horizontal="center" vertical="center" wrapText="1"/>
    </xf>
    <xf numFmtId="2" fontId="11" fillId="7" borderId="15" xfId="0" applyNumberFormat="1" applyFont="1" applyFill="1" applyBorder="1" applyAlignment="1">
      <alignment horizontal="center" vertical="center" wrapText="1"/>
    </xf>
    <xf numFmtId="44" fontId="11" fillId="7" borderId="15" xfId="1" applyFont="1" applyFill="1" applyBorder="1" applyAlignment="1">
      <alignment horizontal="center" vertical="center" wrapText="1"/>
    </xf>
    <xf numFmtId="0" fontId="0" fillId="7" borderId="0" xfId="0" applyFill="1"/>
    <xf numFmtId="0" fontId="5" fillId="6" borderId="3" xfId="0" applyFont="1" applyFill="1" applyBorder="1" applyAlignment="1">
      <alignment horizontal="center" vertical="center" wrapText="1"/>
    </xf>
    <xf numFmtId="0" fontId="16" fillId="0" borderId="0" xfId="0" applyFont="1"/>
    <xf numFmtId="0" fontId="8" fillId="5" borderId="3" xfId="0" applyFont="1" applyFill="1" applyBorder="1" applyAlignment="1">
      <alignment horizontal="center" vertical="center" wrapText="1"/>
    </xf>
    <xf numFmtId="0" fontId="10" fillId="0" borderId="8" xfId="0" applyFont="1" applyBorder="1" applyAlignment="1">
      <alignment horizontal="center" vertical="center" wrapText="1"/>
    </xf>
    <xf numFmtId="0" fontId="16" fillId="0" borderId="15" xfId="0" applyFont="1" applyBorder="1" applyAlignment="1">
      <alignment horizontal="left" wrapText="1"/>
    </xf>
    <xf numFmtId="0" fontId="17" fillId="0" borderId="8" xfId="0" applyFont="1" applyBorder="1" applyAlignment="1">
      <alignment horizontal="left" vertical="center" wrapText="1"/>
    </xf>
    <xf numFmtId="2" fontId="11" fillId="0" borderId="12" xfId="0" applyNumberFormat="1" applyFont="1" applyBorder="1" applyAlignment="1">
      <alignment horizontal="center" vertical="center" wrapText="1"/>
    </xf>
    <xf numFmtId="2" fontId="11" fillId="0" borderId="3" xfId="0" applyNumberFormat="1" applyFont="1" applyBorder="1" applyAlignment="1">
      <alignment horizontal="center" vertical="center" wrapText="1"/>
    </xf>
    <xf numFmtId="0" fontId="17" fillId="0" borderId="6" xfId="0" applyFont="1" applyBorder="1" applyAlignment="1">
      <alignment horizontal="left" vertical="center" wrapText="1"/>
    </xf>
    <xf numFmtId="0" fontId="17" fillId="0" borderId="0" xfId="0" applyFont="1"/>
    <xf numFmtId="0" fontId="17" fillId="0" borderId="7" xfId="0" applyFont="1" applyBorder="1" applyAlignment="1">
      <alignment horizontal="left" vertical="center" wrapText="1"/>
    </xf>
    <xf numFmtId="0" fontId="10" fillId="0" borderId="7" xfId="0" applyFont="1" applyBorder="1" applyAlignment="1">
      <alignment horizontal="center" vertical="center" wrapText="1"/>
    </xf>
    <xf numFmtId="2" fontId="11" fillId="0" borderId="9" xfId="0" applyNumberFormat="1" applyFont="1" applyBorder="1" applyAlignment="1">
      <alignment horizontal="center" vertical="center" wrapText="1"/>
    </xf>
    <xf numFmtId="44" fontId="11" fillId="0" borderId="19" xfId="1" applyFont="1" applyBorder="1" applyAlignment="1">
      <alignment horizontal="center" vertical="center" wrapText="1"/>
    </xf>
    <xf numFmtId="0" fontId="16" fillId="0" borderId="15" xfId="0" applyFont="1" applyBorder="1"/>
    <xf numFmtId="0" fontId="17" fillId="0" borderId="15" xfId="0" applyFont="1" applyBorder="1" applyAlignment="1">
      <alignment horizontal="left" vertical="center" wrapText="1"/>
    </xf>
    <xf numFmtId="0" fontId="17" fillId="0" borderId="15" xfId="0" applyFont="1" applyBorder="1" applyAlignment="1">
      <alignment horizontal="left" wrapText="1"/>
    </xf>
    <xf numFmtId="0" fontId="10" fillId="0" borderId="14" xfId="0" applyFont="1" applyBorder="1" applyAlignment="1">
      <alignment horizontal="center" vertical="center" wrapText="1"/>
    </xf>
    <xf numFmtId="0" fontId="10" fillId="0" borderId="5" xfId="0" applyFont="1" applyBorder="1" applyAlignment="1">
      <alignment horizontal="center" vertical="center" wrapText="1"/>
    </xf>
    <xf numFmtId="0" fontId="17" fillId="0" borderId="15" xfId="0" applyFont="1" applyBorder="1" applyAlignment="1">
      <alignment vertical="center" wrapText="1"/>
    </xf>
    <xf numFmtId="2" fontId="11" fillId="8" borderId="12" xfId="0" applyNumberFormat="1" applyFont="1" applyFill="1" applyBorder="1" applyAlignment="1">
      <alignment horizontal="center" vertical="center" wrapText="1"/>
    </xf>
    <xf numFmtId="2" fontId="11" fillId="8" borderId="3" xfId="0" applyNumberFormat="1" applyFont="1" applyFill="1" applyBorder="1" applyAlignment="1">
      <alignment horizontal="center" vertical="center" wrapText="1"/>
    </xf>
    <xf numFmtId="0" fontId="10" fillId="7" borderId="7" xfId="0" applyFont="1" applyFill="1" applyBorder="1" applyAlignment="1">
      <alignment horizontal="left" vertical="center" wrapText="1"/>
    </xf>
    <xf numFmtId="0" fontId="10" fillId="0" borderId="15" xfId="0" applyFont="1" applyBorder="1" applyAlignment="1">
      <alignment horizontal="left" vertical="center" wrapText="1"/>
    </xf>
    <xf numFmtId="0" fontId="10" fillId="0" borderId="18"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vertical="center" wrapText="1"/>
    </xf>
    <xf numFmtId="0" fontId="17" fillId="9" borderId="15" xfId="0" applyFont="1" applyFill="1" applyBorder="1" applyAlignment="1">
      <alignment vertical="center" wrapText="1"/>
    </xf>
    <xf numFmtId="0" fontId="8" fillId="10" borderId="3" xfId="0" applyFont="1" applyFill="1" applyBorder="1" applyAlignment="1">
      <alignment horizontal="center" vertical="center" wrapText="1"/>
    </xf>
    <xf numFmtId="0" fontId="17" fillId="10" borderId="15" xfId="0" applyFont="1" applyFill="1" applyBorder="1" applyAlignment="1">
      <alignment horizontal="center" vertical="center" wrapText="1"/>
    </xf>
    <xf numFmtId="2" fontId="11" fillId="10" borderId="15" xfId="0" applyNumberFormat="1" applyFont="1" applyFill="1" applyBorder="1" applyAlignment="1">
      <alignment horizontal="center" vertical="center" wrapText="1"/>
    </xf>
    <xf numFmtId="44" fontId="11" fillId="10" borderId="15" xfId="1" applyFont="1" applyFill="1" applyBorder="1" applyAlignment="1">
      <alignment horizontal="center" vertical="center" wrapText="1"/>
    </xf>
    <xf numFmtId="2" fontId="11" fillId="10" borderId="2" xfId="0" applyNumberFormat="1" applyFont="1" applyFill="1" applyBorder="1" applyAlignment="1">
      <alignment horizontal="center" vertical="center" wrapText="1"/>
    </xf>
    <xf numFmtId="0" fontId="0" fillId="10" borderId="0" xfId="0" applyFill="1"/>
    <xf numFmtId="0" fontId="17" fillId="0" borderId="15" xfId="0" applyFont="1" applyBorder="1" applyAlignment="1">
      <alignment wrapText="1"/>
    </xf>
    <xf numFmtId="0" fontId="16" fillId="0" borderId="15" xfId="0" applyFont="1" applyBorder="1" applyAlignment="1">
      <alignment wrapText="1"/>
    </xf>
    <xf numFmtId="2" fontId="10" fillId="0" borderId="3" xfId="0" applyNumberFormat="1" applyFont="1" applyBorder="1" applyAlignment="1">
      <alignment horizontal="center" vertical="center" wrapText="1"/>
    </xf>
    <xf numFmtId="44" fontId="10" fillId="0" borderId="15" xfId="1" applyFont="1" applyBorder="1" applyAlignment="1">
      <alignment horizontal="center" vertical="center" wrapText="1"/>
    </xf>
    <xf numFmtId="0" fontId="10" fillId="0" borderId="7" xfId="0" applyFont="1" applyBorder="1" applyAlignment="1">
      <alignment horizontal="left" vertical="center" wrapText="1"/>
    </xf>
    <xf numFmtId="0" fontId="10" fillId="10" borderId="15" xfId="0" applyFont="1" applyFill="1" applyBorder="1" applyAlignment="1">
      <alignment horizontal="left" vertical="center" wrapText="1"/>
    </xf>
    <xf numFmtId="0" fontId="10" fillId="10" borderId="15" xfId="0" applyFont="1" applyFill="1" applyBorder="1" applyAlignment="1">
      <alignment horizontal="center" vertical="center" wrapText="1"/>
    </xf>
    <xf numFmtId="2" fontId="11" fillId="0" borderId="2" xfId="0" applyNumberFormat="1" applyFont="1" applyFill="1" applyBorder="1" applyAlignment="1">
      <alignment horizontal="center" vertical="center" wrapText="1"/>
    </xf>
    <xf numFmtId="0" fontId="8" fillId="5" borderId="9" xfId="0" applyFont="1" applyFill="1" applyBorder="1" applyAlignment="1">
      <alignment horizontal="center" vertical="center" wrapText="1"/>
    </xf>
    <xf numFmtId="0" fontId="5" fillId="6" borderId="12" xfId="0" applyFont="1" applyFill="1" applyBorder="1" applyAlignment="1">
      <alignment horizontal="center" vertical="center" wrapText="1"/>
    </xf>
    <xf numFmtId="2" fontId="19" fillId="11" borderId="15" xfId="0" applyNumberFormat="1" applyFont="1" applyFill="1" applyBorder="1" applyAlignment="1">
      <alignment horizontal="center" vertical="center" wrapText="1"/>
    </xf>
    <xf numFmtId="44" fontId="20" fillId="0" borderId="15" xfId="1" applyFont="1" applyBorder="1" applyAlignment="1">
      <alignment horizontal="center" vertical="center" wrapText="1"/>
    </xf>
    <xf numFmtId="0" fontId="12" fillId="0" borderId="15" xfId="0" applyFont="1" applyBorder="1" applyAlignment="1">
      <alignment horizontal="center" wrapText="1"/>
    </xf>
    <xf numFmtId="2" fontId="10" fillId="0" borderId="15" xfId="0" applyNumberFormat="1" applyFont="1" applyBorder="1" applyAlignment="1">
      <alignment horizontal="center" vertical="center" wrapText="1"/>
    </xf>
    <xf numFmtId="0" fontId="12" fillId="0" borderId="15" xfId="0" applyFont="1" applyBorder="1" applyAlignment="1">
      <alignment horizontal="center" vertical="center" wrapText="1"/>
    </xf>
    <xf numFmtId="0" fontId="17" fillId="7" borderId="15" xfId="0" applyFont="1" applyFill="1" applyBorder="1" applyAlignment="1">
      <alignment horizontal="left" vertical="center" wrapText="1"/>
    </xf>
    <xf numFmtId="0" fontId="17" fillId="7" borderId="15" xfId="0" applyFont="1" applyFill="1" applyBorder="1" applyAlignment="1">
      <alignment horizontal="left" wrapText="1"/>
    </xf>
    <xf numFmtId="0" fontId="8" fillId="0" borderId="9" xfId="0" applyFont="1" applyBorder="1" applyAlignment="1">
      <alignment horizontal="center" vertical="center" wrapText="1"/>
    </xf>
    <xf numFmtId="0" fontId="8" fillId="10" borderId="15" xfId="0" applyFont="1" applyFill="1" applyBorder="1" applyAlignment="1">
      <alignment horizontal="center" vertical="center" wrapText="1"/>
    </xf>
    <xf numFmtId="0" fontId="17" fillId="10" borderId="15" xfId="0" applyFont="1" applyFill="1" applyBorder="1" applyAlignment="1">
      <alignment horizontal="left" wrapText="1"/>
    </xf>
    <xf numFmtId="0" fontId="17" fillId="0" borderId="20" xfId="0" applyFont="1" applyBorder="1" applyAlignment="1">
      <alignment horizontal="left" vertical="center" wrapText="1"/>
    </xf>
    <xf numFmtId="0" fontId="17" fillId="0" borderId="20" xfId="0" applyFont="1" applyBorder="1" applyAlignment="1">
      <alignment horizontal="center" vertical="center" wrapText="1"/>
    </xf>
    <xf numFmtId="2" fontId="11" fillId="0" borderId="20" xfId="0" applyNumberFormat="1" applyFont="1" applyBorder="1" applyAlignment="1">
      <alignment horizontal="center" vertical="center" wrapText="1"/>
    </xf>
    <xf numFmtId="2" fontId="11" fillId="8" borderId="15" xfId="0" applyNumberFormat="1" applyFont="1" applyFill="1" applyBorder="1" applyAlignment="1">
      <alignment horizontal="center" vertical="center" wrapText="1"/>
    </xf>
    <xf numFmtId="0" fontId="16" fillId="0" borderId="6" xfId="0" applyFont="1" applyBorder="1" applyAlignment="1">
      <alignment horizontal="center" vertical="center" wrapText="1"/>
    </xf>
    <xf numFmtId="0" fontId="17" fillId="0" borderId="19" xfId="0" applyFont="1" applyBorder="1" applyAlignment="1">
      <alignment horizontal="center" vertical="center" wrapText="1"/>
    </xf>
    <xf numFmtId="2" fontId="11" fillId="0" borderId="19" xfId="0" applyNumberFormat="1" applyFont="1" applyBorder="1" applyAlignment="1">
      <alignment horizontal="center" vertical="center" wrapText="1"/>
    </xf>
    <xf numFmtId="0" fontId="16" fillId="0" borderId="3" xfId="0" applyFont="1" applyBorder="1" applyAlignment="1">
      <alignment horizontal="center" vertical="center" wrapText="1"/>
    </xf>
    <xf numFmtId="0" fontId="5" fillId="6" borderId="9" xfId="0" applyFont="1" applyFill="1" applyBorder="1" applyAlignment="1">
      <alignment horizontal="center" vertical="center" wrapText="1"/>
    </xf>
    <xf numFmtId="0" fontId="0" fillId="0" borderId="2" xfId="0" applyBorder="1"/>
    <xf numFmtId="0" fontId="6" fillId="2" borderId="8" xfId="0" applyFont="1" applyFill="1" applyBorder="1" applyAlignment="1">
      <alignment horizontal="center" vertical="center" wrapText="1"/>
    </xf>
    <xf numFmtId="0" fontId="4" fillId="2" borderId="12" xfId="0" applyFont="1" applyFill="1" applyBorder="1" applyAlignment="1">
      <alignment vertical="center" wrapText="1"/>
    </xf>
    <xf numFmtId="0" fontId="17" fillId="0" borderId="15" xfId="0" applyFont="1" applyBorder="1"/>
    <xf numFmtId="0" fontId="16" fillId="0" borderId="2" xfId="0" applyFont="1" applyBorder="1" applyAlignment="1">
      <alignment horizontal="center" vertical="center" wrapText="1"/>
    </xf>
    <xf numFmtId="0" fontId="9" fillId="0" borderId="0" xfId="0" applyFont="1" applyAlignment="1">
      <alignment horizontal="center"/>
    </xf>
    <xf numFmtId="0" fontId="10" fillId="7" borderId="6" xfId="0" applyFont="1" applyFill="1" applyBorder="1" applyAlignment="1">
      <alignment horizontal="left" vertical="center" wrapText="1"/>
    </xf>
    <xf numFmtId="44" fontId="4" fillId="2" borderId="3" xfId="0" applyNumberFormat="1" applyFont="1" applyFill="1" applyBorder="1" applyAlignment="1">
      <alignment vertical="center" wrapText="1"/>
    </xf>
    <xf numFmtId="0" fontId="8" fillId="0" borderId="3" xfId="0" applyFont="1" applyFill="1" applyBorder="1" applyAlignment="1">
      <alignment horizontal="center" vertical="center" wrapText="1"/>
    </xf>
    <xf numFmtId="0" fontId="8" fillId="0" borderId="15" xfId="0" applyFont="1" applyFill="1" applyBorder="1" applyAlignment="1">
      <alignment horizontal="left" vertical="center" wrapText="1"/>
    </xf>
    <xf numFmtId="0" fontId="10" fillId="0" borderId="15" xfId="0" applyFont="1" applyFill="1" applyBorder="1" applyAlignment="1">
      <alignment horizontal="center" vertical="center" wrapText="1"/>
    </xf>
    <xf numFmtId="2" fontId="11" fillId="0" borderId="15" xfId="0" applyNumberFormat="1" applyFont="1" applyFill="1" applyBorder="1" applyAlignment="1">
      <alignment horizontal="center" vertical="center" wrapText="1"/>
    </xf>
    <xf numFmtId="44" fontId="11" fillId="0" borderId="15" xfId="1" applyFont="1" applyFill="1" applyBorder="1" applyAlignment="1">
      <alignment horizontal="center" vertical="center" wrapText="1"/>
    </xf>
    <xf numFmtId="0" fontId="0" fillId="0" borderId="0" xfId="0" applyFill="1"/>
    <xf numFmtId="0" fontId="17" fillId="0" borderId="15" xfId="0" applyFont="1" applyFill="1" applyBorder="1" applyAlignment="1">
      <alignment horizontal="left" wrapText="1"/>
    </xf>
    <xf numFmtId="0" fontId="22" fillId="6" borderId="3"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16" fillId="0" borderId="12" xfId="0" applyFont="1" applyBorder="1" applyAlignment="1">
      <alignment horizontal="center" vertical="center" wrapText="1"/>
    </xf>
    <xf numFmtId="0" fontId="16" fillId="0" borderId="15" xfId="0" applyFont="1" applyBorder="1" applyAlignment="1">
      <alignment horizontal="center" vertical="center" wrapText="1"/>
    </xf>
    <xf numFmtId="0" fontId="17" fillId="0" borderId="15" xfId="0" applyFont="1" applyFill="1" applyBorder="1" applyAlignment="1">
      <alignment horizontal="center" vertical="center" wrapText="1"/>
    </xf>
    <xf numFmtId="0" fontId="22" fillId="6" borderId="12" xfId="0" applyFont="1" applyFill="1" applyBorder="1" applyAlignment="1">
      <alignment horizontal="center" vertical="center" wrapText="1"/>
    </xf>
    <xf numFmtId="0" fontId="17" fillId="0" borderId="15" xfId="0" applyFont="1" applyFill="1" applyBorder="1" applyAlignment="1">
      <alignment vertical="center" wrapText="1"/>
    </xf>
    <xf numFmtId="0" fontId="10" fillId="0" borderId="14" xfId="0" applyFont="1" applyFill="1" applyBorder="1" applyAlignment="1">
      <alignment horizontal="center" vertical="center" wrapText="1"/>
    </xf>
    <xf numFmtId="2" fontId="11" fillId="0" borderId="12"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2" fontId="11" fillId="0" borderId="3" xfId="0" applyNumberFormat="1" applyFont="1" applyFill="1" applyBorder="1" applyAlignment="1">
      <alignment horizontal="center" vertical="center" wrapText="1"/>
    </xf>
    <xf numFmtId="0" fontId="17" fillId="0" borderId="15" xfId="0" applyFont="1" applyFill="1" applyBorder="1" applyAlignment="1">
      <alignment wrapText="1"/>
    </xf>
    <xf numFmtId="0" fontId="17" fillId="0" borderId="21" xfId="0" applyFont="1" applyFill="1" applyBorder="1" applyAlignment="1">
      <alignment vertical="center" wrapText="1"/>
    </xf>
    <xf numFmtId="0" fontId="10" fillId="0" borderId="8" xfId="0" applyFont="1" applyFill="1" applyBorder="1" applyAlignment="1">
      <alignment horizontal="center" vertical="center" wrapText="1"/>
    </xf>
    <xf numFmtId="44" fontId="11" fillId="0" borderId="21" xfId="1" applyFont="1" applyFill="1" applyBorder="1" applyAlignment="1">
      <alignment horizontal="center" vertical="center" wrapText="1"/>
    </xf>
    <xf numFmtId="0" fontId="10" fillId="0" borderId="6" xfId="0" applyFont="1" applyFill="1" applyBorder="1" applyAlignment="1">
      <alignment horizontal="center" vertical="center" wrapText="1"/>
    </xf>
    <xf numFmtId="0" fontId="22" fillId="6" borderId="6" xfId="0" applyFont="1" applyFill="1" applyBorder="1" applyAlignment="1">
      <alignment horizontal="center" vertical="center" wrapText="1"/>
    </xf>
    <xf numFmtId="0" fontId="10" fillId="0" borderId="15" xfId="0" applyFont="1" applyFill="1" applyBorder="1" applyAlignment="1">
      <alignment horizontal="left" vertical="center" wrapText="1"/>
    </xf>
    <xf numFmtId="0" fontId="16" fillId="5" borderId="3" xfId="0" applyFont="1" applyFill="1" applyBorder="1" applyAlignment="1">
      <alignment horizontal="center" vertical="center" wrapText="1"/>
    </xf>
    <xf numFmtId="0" fontId="16" fillId="5" borderId="9" xfId="0" applyFont="1" applyFill="1" applyBorder="1" applyAlignment="1">
      <alignment horizontal="center" vertical="center" wrapText="1"/>
    </xf>
    <xf numFmtId="2" fontId="19" fillId="0" borderId="15" xfId="0" applyNumberFormat="1" applyFont="1" applyFill="1" applyBorder="1" applyAlignment="1">
      <alignment horizontal="center" vertical="center" wrapText="1"/>
    </xf>
    <xf numFmtId="0" fontId="16" fillId="5" borderId="7" xfId="0" applyFont="1" applyFill="1" applyBorder="1" applyAlignment="1">
      <alignment horizontal="center" vertical="center" wrapText="1"/>
    </xf>
    <xf numFmtId="0" fontId="16" fillId="0" borderId="0" xfId="0" applyFont="1" applyAlignment="1">
      <alignment wrapText="1"/>
    </xf>
    <xf numFmtId="0" fontId="17" fillId="0" borderId="0" xfId="0" applyFont="1" applyAlignment="1">
      <alignment wrapText="1"/>
    </xf>
    <xf numFmtId="0" fontId="10" fillId="0" borderId="8" xfId="0" applyFont="1" applyBorder="1" applyAlignment="1">
      <alignment horizontal="left" vertical="center" wrapText="1"/>
    </xf>
    <xf numFmtId="0" fontId="17" fillId="0" borderId="15" xfId="0" applyFont="1" applyBorder="1" applyAlignment="1">
      <alignment horizontal="left" vertical="top" wrapText="1"/>
    </xf>
    <xf numFmtId="0" fontId="11" fillId="0" borderId="15" xfId="0" applyFont="1" applyBorder="1" applyAlignment="1">
      <alignment horizontal="center" vertical="center" wrapText="1"/>
    </xf>
    <xf numFmtId="0" fontId="10" fillId="0" borderId="20" xfId="0" applyFont="1" applyBorder="1" applyAlignment="1">
      <alignment horizontal="left" vertical="center" wrapText="1"/>
    </xf>
    <xf numFmtId="0" fontId="10" fillId="0" borderId="20" xfId="0" applyFont="1" applyBorder="1" applyAlignment="1">
      <alignment horizontal="center" vertical="center" wrapText="1"/>
    </xf>
    <xf numFmtId="0" fontId="17" fillId="0" borderId="8" xfId="0" applyFont="1" applyBorder="1" applyAlignment="1">
      <alignment horizontal="center" vertical="center" wrapText="1"/>
    </xf>
    <xf numFmtId="0" fontId="13" fillId="4" borderId="3" xfId="0" applyFont="1" applyFill="1" applyBorder="1" applyAlignment="1">
      <alignment horizontal="center" vertical="center" wrapText="1"/>
    </xf>
    <xf numFmtId="2" fontId="20" fillId="0" borderId="15" xfId="0" applyNumberFormat="1" applyFont="1" applyBorder="1" applyAlignment="1">
      <alignment horizontal="center" vertical="center" wrapText="1"/>
    </xf>
    <xf numFmtId="2" fontId="8" fillId="0" borderId="15" xfId="0" applyNumberFormat="1" applyFont="1" applyBorder="1" applyAlignment="1">
      <alignment horizontal="center" vertical="center" wrapText="1"/>
    </xf>
    <xf numFmtId="44" fontId="8" fillId="0" borderId="15" xfId="1" applyFont="1" applyBorder="1" applyAlignment="1">
      <alignment horizontal="center" vertical="center" wrapText="1"/>
    </xf>
    <xf numFmtId="2" fontId="8" fillId="0" borderId="15"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22" fillId="6" borderId="15" xfId="0" applyFont="1" applyFill="1" applyBorder="1" applyAlignment="1">
      <alignment horizontal="center" vertical="center" wrapText="1"/>
    </xf>
    <xf numFmtId="0" fontId="16" fillId="0" borderId="8" xfId="0" applyFont="1" applyBorder="1" applyAlignment="1">
      <alignment horizontal="center" vertical="center" wrapText="1"/>
    </xf>
    <xf numFmtId="2" fontId="8" fillId="0" borderId="12"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16" fillId="0" borderId="7" xfId="0" applyFont="1" applyBorder="1" applyAlignment="1">
      <alignment horizontal="center" vertical="center" wrapText="1"/>
    </xf>
    <xf numFmtId="0" fontId="16" fillId="0" borderId="20" xfId="0" applyFont="1" applyBorder="1" applyAlignment="1">
      <alignment horizontal="center" vertical="center" wrapText="1"/>
    </xf>
    <xf numFmtId="0" fontId="22" fillId="6" borderId="16" xfId="0" applyFont="1" applyFill="1" applyBorder="1" applyAlignment="1">
      <alignment horizontal="center" vertical="center" wrapText="1"/>
    </xf>
    <xf numFmtId="0" fontId="16" fillId="0" borderId="9" xfId="0" applyFont="1" applyBorder="1" applyAlignment="1">
      <alignment horizontal="center" vertical="center" wrapText="1"/>
    </xf>
    <xf numFmtId="44" fontId="11" fillId="0" borderId="16" xfId="1" applyFont="1" applyBorder="1" applyAlignment="1">
      <alignment horizontal="center" vertical="center" wrapText="1"/>
    </xf>
    <xf numFmtId="44" fontId="20" fillId="0" borderId="16" xfId="1" applyFont="1" applyBorder="1" applyAlignment="1">
      <alignment horizontal="center" vertical="center" wrapText="1"/>
    </xf>
    <xf numFmtId="44" fontId="11" fillId="0" borderId="26" xfId="1" applyFont="1" applyBorder="1" applyAlignment="1">
      <alignment horizontal="center" vertical="center" wrapText="1"/>
    </xf>
    <xf numFmtId="44" fontId="8" fillId="0" borderId="16" xfId="1" applyFont="1" applyBorder="1" applyAlignment="1">
      <alignment horizontal="center" vertical="center" wrapText="1"/>
    </xf>
    <xf numFmtId="44" fontId="4" fillId="2" borderId="1" xfId="0" applyNumberFormat="1" applyFont="1" applyFill="1" applyBorder="1" applyAlignment="1">
      <alignment vertical="center" wrapText="1"/>
    </xf>
    <xf numFmtId="44" fontId="11" fillId="0" borderId="18" xfId="1" applyFont="1" applyBorder="1" applyAlignment="1">
      <alignment horizontal="center" vertical="center" wrapText="1"/>
    </xf>
    <xf numFmtId="164" fontId="27" fillId="0" borderId="6" xfId="0" applyNumberFormat="1" applyFont="1" applyBorder="1"/>
    <xf numFmtId="164" fontId="27" fillId="0" borderId="6" xfId="0" applyNumberFormat="1" applyFont="1" applyBorder="1" applyAlignment="1">
      <alignment vertical="center"/>
    </xf>
    <xf numFmtId="0" fontId="28" fillId="2" borderId="6" xfId="0" applyFont="1" applyFill="1" applyBorder="1" applyAlignment="1">
      <alignment horizontal="center" vertical="center" wrapText="1"/>
    </xf>
    <xf numFmtId="0" fontId="16" fillId="0" borderId="6" xfId="0" applyFont="1" applyBorder="1" applyAlignment="1">
      <alignment vertical="center" wrapText="1"/>
    </xf>
    <xf numFmtId="0" fontId="20" fillId="0" borderId="6" xfId="0" applyFont="1" applyBorder="1" applyAlignment="1">
      <alignment horizontal="center" vertical="center" wrapText="1"/>
    </xf>
    <xf numFmtId="2" fontId="20" fillId="0" borderId="6" xfId="0" applyNumberFormat="1" applyFont="1" applyBorder="1" applyAlignment="1">
      <alignment horizontal="center" vertical="center" wrapText="1"/>
    </xf>
    <xf numFmtId="164" fontId="20" fillId="0" borderId="6" xfId="0" applyNumberFormat="1" applyFont="1" applyBorder="1" applyAlignment="1">
      <alignment horizontal="center" vertical="center" wrapText="1"/>
    </xf>
    <xf numFmtId="0" fontId="16" fillId="0" borderId="6" xfId="0" applyFont="1" applyBorder="1" applyAlignment="1">
      <alignment wrapText="1"/>
    </xf>
    <xf numFmtId="164" fontId="28" fillId="2" borderId="8" xfId="0" applyNumberFormat="1" applyFont="1" applyFill="1" applyBorder="1" applyAlignment="1">
      <alignment vertical="center" wrapText="1"/>
    </xf>
    <xf numFmtId="44" fontId="6" fillId="2" borderId="20" xfId="0" applyNumberFormat="1" applyFont="1" applyFill="1" applyBorder="1" applyAlignment="1">
      <alignment horizontal="center" vertical="center" wrapText="1"/>
    </xf>
    <xf numFmtId="0" fontId="12" fillId="4" borderId="3" xfId="0" applyFont="1" applyFill="1" applyBorder="1" applyAlignment="1">
      <alignment horizontal="center" wrapText="1"/>
    </xf>
    <xf numFmtId="0" fontId="12" fillId="0" borderId="3" xfId="0" applyFont="1" applyBorder="1" applyAlignment="1">
      <alignment horizontal="center" vertical="center" wrapText="1"/>
    </xf>
    <xf numFmtId="0" fontId="25" fillId="0" borderId="3" xfId="0" applyFont="1" applyBorder="1" applyAlignment="1">
      <alignment horizontal="center" vertical="center" wrapText="1"/>
    </xf>
    <xf numFmtId="0" fontId="17" fillId="0" borderId="15" xfId="0" applyFont="1" applyFill="1" applyBorder="1" applyAlignment="1">
      <alignment horizontal="left" vertical="center" wrapText="1"/>
    </xf>
    <xf numFmtId="0" fontId="12" fillId="4" borderId="15" xfId="0" applyFont="1" applyFill="1" applyBorder="1" applyAlignment="1">
      <alignment wrapText="1"/>
    </xf>
    <xf numFmtId="0" fontId="9" fillId="4" borderId="15" xfId="0" applyFont="1" applyFill="1" applyBorder="1"/>
    <xf numFmtId="2" fontId="9" fillId="4" borderId="15" xfId="0" applyNumberFormat="1" applyFont="1" applyFill="1" applyBorder="1"/>
    <xf numFmtId="44" fontId="9" fillId="4" borderId="15" xfId="1" applyFont="1" applyFill="1" applyBorder="1"/>
    <xf numFmtId="0" fontId="24" fillId="0" borderId="15" xfId="0" applyFont="1" applyBorder="1" applyAlignment="1">
      <alignment horizontal="justify" vertical="center" wrapText="1"/>
    </xf>
    <xf numFmtId="0" fontId="8" fillId="0" borderId="12" xfId="0" applyFont="1" applyBorder="1" applyAlignment="1">
      <alignment horizontal="center" vertical="center" wrapText="1"/>
    </xf>
    <xf numFmtId="0" fontId="16" fillId="13" borderId="15" xfId="0" applyFont="1" applyFill="1" applyBorder="1" applyAlignment="1">
      <alignment horizontal="left" vertical="center" wrapText="1"/>
    </xf>
    <xf numFmtId="0" fontId="16" fillId="0" borderId="15" xfId="0" applyFont="1" applyBorder="1" applyAlignment="1">
      <alignment horizontal="justify" vertical="center" wrapText="1"/>
    </xf>
    <xf numFmtId="0" fontId="24" fillId="0" borderId="15" xfId="0" applyFont="1" applyBorder="1" applyAlignment="1">
      <alignment horizontal="justify" vertical="center"/>
    </xf>
    <xf numFmtId="0" fontId="16" fillId="0" borderId="19" xfId="0" applyFont="1" applyBorder="1" applyAlignment="1">
      <alignment horizontal="justify" vertical="center" wrapText="1"/>
    </xf>
    <xf numFmtId="0" fontId="16" fillId="0" borderId="21" xfId="0" applyFont="1" applyBorder="1" applyAlignment="1">
      <alignment horizontal="justify" vertical="center" wrapText="1"/>
    </xf>
    <xf numFmtId="2" fontId="24" fillId="0" borderId="15" xfId="0" applyNumberFormat="1" applyFont="1" applyBorder="1" applyAlignment="1">
      <alignment horizontal="left" vertical="center" wrapText="1"/>
    </xf>
    <xf numFmtId="2" fontId="24" fillId="13" borderId="15" xfId="0" applyNumberFormat="1" applyFont="1" applyFill="1" applyBorder="1" applyAlignment="1">
      <alignment horizontal="left" vertical="center" wrapText="1"/>
    </xf>
    <xf numFmtId="0" fontId="30" fillId="0" borderId="15" xfId="0" applyFont="1" applyBorder="1" applyAlignment="1">
      <alignment horizontal="left" vertical="center" wrapText="1"/>
    </xf>
    <xf numFmtId="0" fontId="17" fillId="0" borderId="6" xfId="0" applyFont="1" applyBorder="1" applyAlignment="1">
      <alignment horizontal="center" vertical="center" wrapText="1"/>
    </xf>
    <xf numFmtId="0" fontId="12" fillId="4" borderId="6" xfId="0" applyNumberFormat="1" applyFont="1" applyFill="1" applyBorder="1" applyAlignment="1">
      <alignment horizontal="center" wrapText="1"/>
    </xf>
    <xf numFmtId="44" fontId="9" fillId="4" borderId="16" xfId="1" applyFont="1" applyFill="1" applyBorder="1"/>
    <xf numFmtId="44" fontId="4" fillId="2" borderId="15" xfId="0" applyNumberFormat="1" applyFont="1" applyFill="1" applyBorder="1" applyAlignment="1">
      <alignment vertical="center" wrapText="1"/>
    </xf>
    <xf numFmtId="44" fontId="11" fillId="0" borderId="16" xfId="1" applyFont="1" applyFill="1" applyBorder="1" applyAlignment="1">
      <alignment horizontal="center" vertical="center" wrapText="1"/>
    </xf>
    <xf numFmtId="44" fontId="10" fillId="0" borderId="16" xfId="1" applyFont="1" applyBorder="1" applyAlignment="1">
      <alignment horizontal="center" vertical="center" wrapText="1"/>
    </xf>
    <xf numFmtId="0" fontId="17" fillId="0" borderId="2" xfId="0" applyFont="1" applyBorder="1" applyAlignment="1">
      <alignment vertical="center" wrapText="1"/>
    </xf>
    <xf numFmtId="0" fontId="8" fillId="0" borderId="15" xfId="0" applyFont="1" applyBorder="1" applyAlignment="1">
      <alignment horizontal="left" vertical="center" wrapText="1"/>
    </xf>
    <xf numFmtId="2" fontId="11" fillId="0" borderId="1" xfId="0" applyNumberFormat="1" applyFont="1" applyBorder="1" applyAlignment="1">
      <alignment horizontal="center" vertical="center" wrapText="1"/>
    </xf>
    <xf numFmtId="0" fontId="6" fillId="2" borderId="3" xfId="0" applyFont="1" applyFill="1" applyBorder="1" applyAlignment="1">
      <alignment horizontal="center" vertical="center" wrapText="1"/>
    </xf>
    <xf numFmtId="0" fontId="8" fillId="0" borderId="16" xfId="0" applyFont="1" applyBorder="1" applyAlignment="1">
      <alignment horizontal="center" vertical="center" wrapText="1"/>
    </xf>
    <xf numFmtId="0" fontId="5" fillId="3" borderId="7" xfId="0" applyFont="1" applyFill="1" applyBorder="1" applyAlignment="1">
      <alignment horizontal="center" vertical="center" wrapText="1"/>
    </xf>
    <xf numFmtId="2" fontId="5" fillId="3" borderId="9" xfId="0" applyNumberFormat="1" applyFont="1" applyFill="1" applyBorder="1" applyAlignment="1">
      <alignment horizontal="center" vertical="center" wrapText="1"/>
    </xf>
    <xf numFmtId="44" fontId="5" fillId="3" borderId="19" xfId="1" applyFont="1" applyFill="1" applyBorder="1" applyAlignment="1">
      <alignment horizontal="center" vertical="center" wrapText="1"/>
    </xf>
    <xf numFmtId="2" fontId="5" fillId="3" borderId="19" xfId="0" applyNumberFormat="1" applyFont="1" applyFill="1" applyBorder="1" applyAlignment="1">
      <alignment horizontal="center" vertical="center" wrapText="1"/>
    </xf>
    <xf numFmtId="0" fontId="5" fillId="6" borderId="3" xfId="0" applyFont="1" applyFill="1" applyBorder="1" applyAlignment="1">
      <alignment horizontal="left" vertical="center" wrapText="1"/>
    </xf>
    <xf numFmtId="0" fontId="3" fillId="0" borderId="4" xfId="0" applyFont="1" applyBorder="1" applyAlignment="1"/>
    <xf numFmtId="0" fontId="3" fillId="0" borderId="5" xfId="0" applyFont="1" applyBorder="1" applyAlignment="1"/>
    <xf numFmtId="0" fontId="13" fillId="4" borderId="3" xfId="0" applyFont="1" applyFill="1" applyBorder="1" applyAlignment="1">
      <alignment horizontal="left" vertical="center" wrapText="1"/>
    </xf>
    <xf numFmtId="0" fontId="8" fillId="5" borderId="7" xfId="0" applyFont="1" applyFill="1" applyBorder="1" applyAlignment="1">
      <alignment horizontal="center" vertical="center" wrapText="1"/>
    </xf>
    <xf numFmtId="0" fontId="3" fillId="0" borderId="8" xfId="0" applyFont="1" applyBorder="1" applyAlignment="1"/>
    <xf numFmtId="0" fontId="10" fillId="5" borderId="9" xfId="0" applyFont="1" applyFill="1" applyBorder="1" applyAlignment="1">
      <alignment horizontal="left" vertical="center" wrapText="1"/>
    </xf>
    <xf numFmtId="0" fontId="3" fillId="0" borderId="10" xfId="0" applyFont="1" applyBorder="1" applyAlignment="1"/>
    <xf numFmtId="0" fontId="3" fillId="0" borderId="11" xfId="0" applyFont="1" applyBorder="1" applyAlignment="1"/>
    <xf numFmtId="0" fontId="3" fillId="0" borderId="12" xfId="0" applyFont="1" applyBorder="1" applyAlignment="1"/>
    <xf numFmtId="0" fontId="3" fillId="0" borderId="13" xfId="0" applyFont="1" applyBorder="1" applyAlignment="1"/>
    <xf numFmtId="0" fontId="3" fillId="0" borderId="14" xfId="0" applyFont="1" applyBorder="1" applyAlignment="1"/>
    <xf numFmtId="0" fontId="8" fillId="4"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5" fillId="6" borderId="15" xfId="0" applyFont="1" applyFill="1" applyBorder="1" applyAlignment="1">
      <alignment horizontal="left"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10" fillId="5" borderId="15" xfId="0" applyFont="1" applyFill="1" applyBorder="1" applyAlignment="1">
      <alignment horizontal="left" vertical="center" wrapText="1"/>
    </xf>
    <xf numFmtId="0" fontId="5" fillId="6" borderId="21" xfId="0" applyFont="1" applyFill="1" applyBorder="1" applyAlignment="1">
      <alignment horizontal="left"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2" xfId="0" applyFont="1" applyFill="1" applyBorder="1" applyAlignment="1">
      <alignment horizontal="left" vertical="center" wrapText="1"/>
    </xf>
    <xf numFmtId="0" fontId="8" fillId="0" borderId="15" xfId="0" applyFont="1" applyBorder="1" applyAlignment="1">
      <alignment horizontal="left" vertical="center" wrapText="1"/>
    </xf>
    <xf numFmtId="0" fontId="10" fillId="5" borderId="16" xfId="0" applyFont="1" applyFill="1" applyBorder="1" applyAlignment="1">
      <alignment horizontal="left" vertical="center" wrapText="1"/>
    </xf>
    <xf numFmtId="0" fontId="10" fillId="5" borderId="17" xfId="0" applyFont="1" applyFill="1" applyBorder="1" applyAlignment="1">
      <alignment horizontal="left" vertical="center" wrapText="1"/>
    </xf>
    <xf numFmtId="0" fontId="10" fillId="5" borderId="18" xfId="0" applyFont="1" applyFill="1" applyBorder="1" applyAlignment="1">
      <alignment horizontal="left" vertical="center" wrapText="1"/>
    </xf>
    <xf numFmtId="0" fontId="5" fillId="6" borderId="19" xfId="0" applyFont="1" applyFill="1" applyBorder="1" applyAlignment="1">
      <alignment horizontal="left" vertical="center" wrapText="1"/>
    </xf>
    <xf numFmtId="0" fontId="9" fillId="0" borderId="0" xfId="0" applyFont="1" applyAlignment="1">
      <alignment horizontal="center"/>
    </xf>
    <xf numFmtId="0" fontId="0" fillId="0" borderId="0" xfId="0" applyAlignment="1"/>
    <xf numFmtId="0" fontId="3" fillId="0" borderId="10" xfId="0" applyFont="1" applyBorder="1" applyAlignment="1">
      <alignment horizontal="center"/>
    </xf>
    <xf numFmtId="0" fontId="3" fillId="0" borderId="2" xfId="0" applyFont="1" applyBorder="1" applyAlignment="1">
      <alignment horizontal="center"/>
    </xf>
    <xf numFmtId="0" fontId="3" fillId="0" borderId="13" xfId="0" applyFont="1" applyBorder="1" applyAlignment="1">
      <alignment horizontal="center"/>
    </xf>
    <xf numFmtId="0" fontId="1"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2" fillId="4" borderId="15" xfId="0" applyFont="1" applyFill="1" applyBorder="1" applyAlignment="1">
      <alignment horizontal="left" wrapText="1"/>
    </xf>
    <xf numFmtId="0" fontId="12" fillId="4" borderId="16" xfId="0" applyFont="1" applyFill="1" applyBorder="1" applyAlignment="1">
      <alignment horizontal="left" wrapText="1"/>
    </xf>
    <xf numFmtId="0" fontId="25" fillId="4" borderId="15" xfId="0" applyFont="1" applyFill="1" applyBorder="1" applyAlignment="1">
      <alignment horizontal="left" wrapText="1"/>
    </xf>
    <xf numFmtId="0" fontId="25" fillId="4" borderId="16" xfId="0" applyFont="1" applyFill="1" applyBorder="1" applyAlignment="1">
      <alignment horizontal="left" wrapText="1"/>
    </xf>
    <xf numFmtId="0" fontId="12" fillId="4" borderId="1" xfId="0" applyFont="1" applyFill="1" applyBorder="1" applyAlignment="1">
      <alignment horizontal="left" wrapText="1"/>
    </xf>
    <xf numFmtId="0" fontId="12" fillId="4" borderId="2" xfId="0" applyFont="1" applyFill="1" applyBorder="1" applyAlignment="1">
      <alignment horizontal="left" wrapText="1"/>
    </xf>
    <xf numFmtId="0" fontId="22" fillId="0" borderId="3" xfId="0" applyFont="1" applyBorder="1" applyAlignment="1">
      <alignment horizontal="right"/>
    </xf>
    <xf numFmtId="0" fontId="26" fillId="0" borderId="4" xfId="0" applyFont="1" applyBorder="1"/>
    <xf numFmtId="0" fontId="26" fillId="0" borderId="5" xfId="0" applyFont="1" applyBorder="1"/>
    <xf numFmtId="0" fontId="9" fillId="0" borderId="15" xfId="0" applyFont="1" applyFill="1" applyBorder="1" applyAlignment="1">
      <alignment horizontal="center"/>
    </xf>
    <xf numFmtId="164" fontId="28" fillId="0" borderId="7" xfId="0" applyNumberFormat="1" applyFont="1" applyBorder="1" applyAlignment="1">
      <alignment horizontal="center" vertical="center" wrapText="1"/>
    </xf>
    <xf numFmtId="164" fontId="28" fillId="0" borderId="20" xfId="0" applyNumberFormat="1" applyFont="1" applyBorder="1" applyAlignment="1">
      <alignment horizontal="center" vertical="center" wrapText="1"/>
    </xf>
    <xf numFmtId="164" fontId="28" fillId="0" borderId="8" xfId="0" applyNumberFormat="1" applyFont="1" applyBorder="1" applyAlignment="1">
      <alignment horizontal="center" vertical="center" wrapText="1"/>
    </xf>
    <xf numFmtId="0" fontId="22" fillId="0" borderId="3" xfId="0" applyFont="1" applyBorder="1" applyAlignment="1">
      <alignment horizontal="right" vertical="center" wrapText="1"/>
    </xf>
    <xf numFmtId="0" fontId="22" fillId="12" borderId="3" xfId="0" applyFont="1" applyFill="1" applyBorder="1" applyAlignment="1">
      <alignment horizontal="right"/>
    </xf>
    <xf numFmtId="0" fontId="29" fillId="2" borderId="3" xfId="0" applyFont="1" applyFill="1" applyBorder="1" applyAlignment="1">
      <alignment horizontal="left" vertical="center" wrapText="1"/>
    </xf>
    <xf numFmtId="0" fontId="26" fillId="0" borderId="13" xfId="0" applyFont="1" applyBorder="1"/>
    <xf numFmtId="0" fontId="26" fillId="0" borderId="14" xfId="0" applyFont="1" applyBorder="1"/>
    <xf numFmtId="0" fontId="25" fillId="4" borderId="27" xfId="0" applyFont="1" applyFill="1" applyBorder="1" applyAlignment="1">
      <alignment horizontal="left" wrapText="1"/>
    </xf>
    <xf numFmtId="0" fontId="12" fillId="4" borderId="17" xfId="0" applyFont="1" applyFill="1" applyBorder="1" applyAlignment="1">
      <alignment horizontal="left" wrapText="1"/>
    </xf>
    <xf numFmtId="0" fontId="3" fillId="0" borderId="15" xfId="0" applyFont="1" applyBorder="1" applyAlignment="1">
      <alignment horizontal="center"/>
    </xf>
    <xf numFmtId="0" fontId="7" fillId="2" borderId="15" xfId="0" applyFont="1" applyFill="1" applyBorder="1" applyAlignment="1">
      <alignment horizontal="left" vertical="center" wrapText="1"/>
    </xf>
    <xf numFmtId="0" fontId="22" fillId="6" borderId="22" xfId="0" applyFont="1" applyFill="1" applyBorder="1" applyAlignment="1">
      <alignment horizontal="left" vertical="center" wrapText="1"/>
    </xf>
    <xf numFmtId="0" fontId="22" fillId="6" borderId="23" xfId="0" applyFont="1" applyFill="1" applyBorder="1" applyAlignment="1">
      <alignment horizontal="left" vertical="center" wrapText="1"/>
    </xf>
    <xf numFmtId="0" fontId="17" fillId="5" borderId="15" xfId="0" applyFont="1" applyFill="1" applyBorder="1" applyAlignment="1">
      <alignment horizontal="left" vertical="center" wrapText="1"/>
    </xf>
    <xf numFmtId="0" fontId="8" fillId="4" borderId="16" xfId="0" applyFont="1" applyFill="1" applyBorder="1" applyAlignment="1">
      <alignment horizontal="left" vertical="center" wrapText="1"/>
    </xf>
    <xf numFmtId="0" fontId="5" fillId="6" borderId="16" xfId="0" applyFont="1" applyFill="1" applyBorder="1" applyAlignment="1">
      <alignment horizontal="left" vertical="center" wrapText="1"/>
    </xf>
    <xf numFmtId="0" fontId="22" fillId="6" borderId="21" xfId="0" applyFont="1" applyFill="1" applyBorder="1" applyAlignment="1">
      <alignment horizontal="left" vertical="center" wrapText="1"/>
    </xf>
    <xf numFmtId="0" fontId="16" fillId="4" borderId="15" xfId="0" applyFont="1" applyFill="1" applyBorder="1" applyAlignment="1">
      <alignment horizontal="left" vertical="center" wrapText="1"/>
    </xf>
    <xf numFmtId="0" fontId="16" fillId="4" borderId="1" xfId="0" applyFont="1" applyFill="1" applyBorder="1" applyAlignment="1">
      <alignment horizontal="left" vertical="center" wrapText="1"/>
    </xf>
    <xf numFmtId="0" fontId="23" fillId="4" borderId="15"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6" xfId="0" applyFont="1" applyFill="1" applyBorder="1" applyAlignment="1">
      <alignment horizontal="left" vertical="center" wrapText="1"/>
    </xf>
    <xf numFmtId="0" fontId="17" fillId="5" borderId="16" xfId="0" applyFont="1" applyFill="1" applyBorder="1" applyAlignment="1">
      <alignment horizontal="left" vertical="center" wrapText="1"/>
    </xf>
    <xf numFmtId="0" fontId="22" fillId="6" borderId="15" xfId="0" applyFont="1" applyFill="1" applyBorder="1" applyAlignment="1">
      <alignment horizontal="left" vertical="center" wrapText="1"/>
    </xf>
    <xf numFmtId="0" fontId="17" fillId="5" borderId="24" xfId="0" applyFont="1" applyFill="1" applyBorder="1" applyAlignment="1">
      <alignment horizontal="left" vertical="center" wrapText="1"/>
    </xf>
    <xf numFmtId="0" fontId="17" fillId="5" borderId="25" xfId="0" applyFont="1" applyFill="1" applyBorder="1" applyAlignment="1">
      <alignment horizontal="left" vertical="center" wrapText="1"/>
    </xf>
    <xf numFmtId="0" fontId="5" fillId="6" borderId="26" xfId="0" applyFont="1" applyFill="1" applyBorder="1" applyAlignment="1">
      <alignment horizontal="left" vertical="center" wrapText="1"/>
    </xf>
    <xf numFmtId="0" fontId="22" fillId="6" borderId="1" xfId="0" applyFont="1" applyFill="1" applyBorder="1" applyAlignment="1">
      <alignment horizontal="left" vertical="center" wrapText="1"/>
    </xf>
    <xf numFmtId="0" fontId="7" fillId="2" borderId="24"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22" fillId="6" borderId="19" xfId="0" applyFont="1" applyFill="1" applyBorder="1" applyAlignment="1">
      <alignment horizontal="left" vertical="center" wrapText="1"/>
    </xf>
    <xf numFmtId="0" fontId="17"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5" fillId="6" borderId="15" xfId="0" applyFont="1" applyFill="1" applyBorder="1" applyAlignment="1">
      <alignment vertical="center" wrapText="1"/>
    </xf>
    <xf numFmtId="0" fontId="5" fillId="6" borderId="16" xfId="0" applyFont="1" applyFill="1" applyBorder="1" applyAlignment="1">
      <alignment vertical="center" wrapText="1"/>
    </xf>
  </cellXfs>
  <cellStyles count="4">
    <cellStyle name="Currency" xfId="1" builtinId="4"/>
    <cellStyle name="Normal" xfId="0" builtinId="0"/>
    <cellStyle name="Normal 2" xfId="3" xr:uid="{61FBB1D1-D3C9-4E2E-A4B6-2ED3CA15C133}"/>
    <cellStyle name="Normal 3" xfId="2" xr:uid="{9AE517F8-8F87-4E64-82F4-0C5C3E2606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554"/>
  <sheetViews>
    <sheetView view="pageBreakPreview" topLeftCell="A373" zoomScale="70" zoomScaleNormal="70" zoomScaleSheetLayoutView="70" workbookViewId="0">
      <selection activeCell="B379" sqref="B379:D379"/>
    </sheetView>
  </sheetViews>
  <sheetFormatPr defaultColWidth="14.44140625" defaultRowHeight="15" customHeight="1"/>
  <cols>
    <col min="1" max="1" width="13.6640625" customWidth="1"/>
    <col min="2" max="2" width="82.44140625" customWidth="1"/>
    <col min="3" max="3" width="10.6640625" customWidth="1"/>
    <col min="4" max="4" width="12.44140625" customWidth="1"/>
    <col min="5" max="6" width="12.44140625" style="67" customWidth="1"/>
    <col min="7" max="7" width="12.44140625" customWidth="1"/>
    <col min="8" max="8" width="11.44140625" customWidth="1"/>
    <col min="9" max="9" width="6" customWidth="1"/>
    <col min="10" max="26" width="11.44140625" customWidth="1"/>
  </cols>
  <sheetData>
    <row r="1" spans="1:10" ht="15.6">
      <c r="A1" s="284" t="s">
        <v>0</v>
      </c>
      <c r="B1" s="284"/>
      <c r="C1" s="284"/>
      <c r="D1" s="284"/>
      <c r="E1" s="284"/>
      <c r="F1" s="284"/>
      <c r="G1" s="284"/>
    </row>
    <row r="2" spans="1:10" ht="22.8">
      <c r="A2" s="285" t="s">
        <v>1</v>
      </c>
      <c r="B2" s="286"/>
      <c r="C2" s="286"/>
      <c r="D2" s="286"/>
      <c r="E2" s="286"/>
      <c r="F2" s="286"/>
      <c r="G2" s="286"/>
    </row>
    <row r="3" spans="1:10" ht="14.4" customHeight="1">
      <c r="A3" s="287" t="s">
        <v>2</v>
      </c>
      <c r="B3" s="288"/>
      <c r="C3" s="288"/>
      <c r="D3" s="288"/>
      <c r="E3" s="288"/>
      <c r="F3" s="288"/>
      <c r="G3" s="288"/>
    </row>
    <row r="4" spans="1:10" ht="14.4" customHeight="1">
      <c r="A4" s="287" t="s">
        <v>3</v>
      </c>
      <c r="B4" s="288"/>
      <c r="C4" s="288"/>
      <c r="D4" s="288"/>
      <c r="E4" s="288"/>
      <c r="F4" s="288"/>
      <c r="G4" s="288"/>
    </row>
    <row r="5" spans="1:10" ht="14.4" customHeight="1">
      <c r="A5" s="287" t="s">
        <v>4</v>
      </c>
      <c r="B5" s="288"/>
      <c r="C5" s="288"/>
      <c r="D5" s="288"/>
      <c r="E5" s="288"/>
      <c r="F5" s="288"/>
      <c r="G5" s="288"/>
    </row>
    <row r="6" spans="1:10" ht="26.4">
      <c r="A6" s="1" t="s">
        <v>5</v>
      </c>
      <c r="B6" s="1" t="s">
        <v>6</v>
      </c>
      <c r="C6" s="1" t="s">
        <v>7</v>
      </c>
      <c r="D6" s="2" t="s">
        <v>8</v>
      </c>
      <c r="E6" s="57" t="s">
        <v>699</v>
      </c>
      <c r="F6" s="57" t="s">
        <v>700</v>
      </c>
      <c r="G6" s="38" t="s">
        <v>701</v>
      </c>
    </row>
    <row r="7" spans="1:10" ht="14.4">
      <c r="A7" s="3">
        <v>1</v>
      </c>
      <c r="B7" s="272" t="s">
        <v>9</v>
      </c>
      <c r="C7" s="273"/>
      <c r="D7" s="273"/>
      <c r="E7" s="273"/>
      <c r="F7" s="273"/>
      <c r="G7" s="146">
        <f>SUM(F9:F13,F15)</f>
        <v>6429.29</v>
      </c>
      <c r="H7" s="36"/>
      <c r="I7" s="36"/>
      <c r="J7" s="37"/>
    </row>
    <row r="8" spans="1:10" ht="14.4">
      <c r="A8" s="51">
        <v>1.1000000000000001</v>
      </c>
      <c r="B8" s="267" t="s">
        <v>10</v>
      </c>
      <c r="C8" s="267"/>
      <c r="D8" s="267"/>
      <c r="E8" s="267"/>
      <c r="F8" s="267"/>
      <c r="G8" s="281"/>
      <c r="H8" s="279"/>
    </row>
    <row r="9" spans="1:10" ht="32.25" customHeight="1">
      <c r="A9" s="52" t="s">
        <v>11</v>
      </c>
      <c r="B9" s="68" t="s">
        <v>698</v>
      </c>
      <c r="C9" s="54" t="s">
        <v>12</v>
      </c>
      <c r="D9" s="55">
        <v>23</v>
      </c>
      <c r="E9" s="58">
        <v>54.5</v>
      </c>
      <c r="F9" s="58">
        <f>E9*D9</f>
        <v>1253.5</v>
      </c>
      <c r="G9" s="282"/>
      <c r="H9" s="280"/>
    </row>
    <row r="10" spans="1:10" ht="29.4" customHeight="1">
      <c r="A10" s="52" t="s">
        <v>13</v>
      </c>
      <c r="B10" s="68" t="s">
        <v>702</v>
      </c>
      <c r="C10" s="54" t="s">
        <v>12</v>
      </c>
      <c r="D10" s="55">
        <v>23</v>
      </c>
      <c r="E10" s="58">
        <v>54.5</v>
      </c>
      <c r="F10" s="58">
        <f t="shared" ref="F10:F13" si="0">E10*D10</f>
        <v>1253.5</v>
      </c>
      <c r="G10" s="282"/>
      <c r="H10" s="280"/>
    </row>
    <row r="11" spans="1:10" ht="28.2" customHeight="1">
      <c r="A11" s="52" t="s">
        <v>14</v>
      </c>
      <c r="B11" s="68" t="s">
        <v>703</v>
      </c>
      <c r="C11" s="54" t="s">
        <v>12</v>
      </c>
      <c r="D11" s="55">
        <v>26</v>
      </c>
      <c r="E11" s="58">
        <v>54.5</v>
      </c>
      <c r="F11" s="58">
        <f t="shared" si="0"/>
        <v>1417</v>
      </c>
      <c r="G11" s="282"/>
      <c r="H11" s="280"/>
    </row>
    <row r="12" spans="1:10" ht="14.4">
      <c r="A12" s="52" t="s">
        <v>15</v>
      </c>
      <c r="B12" s="68" t="s">
        <v>704</v>
      </c>
      <c r="C12" s="54" t="s">
        <v>12</v>
      </c>
      <c r="D12" s="55">
        <v>40</v>
      </c>
      <c r="E12" s="58">
        <v>3.91</v>
      </c>
      <c r="F12" s="58">
        <f t="shared" si="0"/>
        <v>156.4</v>
      </c>
      <c r="G12" s="282"/>
      <c r="H12" s="280"/>
    </row>
    <row r="13" spans="1:10" s="75" customFormat="1" ht="14.4">
      <c r="A13" s="70" t="s">
        <v>16</v>
      </c>
      <c r="B13" s="71" t="s">
        <v>17</v>
      </c>
      <c r="C13" s="72" t="s">
        <v>12</v>
      </c>
      <c r="D13" s="73">
        <v>79</v>
      </c>
      <c r="E13" s="74">
        <v>3.91</v>
      </c>
      <c r="F13" s="58">
        <f t="shared" si="0"/>
        <v>308.89</v>
      </c>
      <c r="G13" s="282"/>
      <c r="H13" s="280"/>
    </row>
    <row r="14" spans="1:10" ht="14.4">
      <c r="A14" s="51">
        <v>1.2</v>
      </c>
      <c r="B14" s="267" t="s">
        <v>18</v>
      </c>
      <c r="C14" s="267"/>
      <c r="D14" s="267"/>
      <c r="E14" s="267"/>
      <c r="F14" s="267"/>
      <c r="G14" s="282"/>
      <c r="H14" s="280"/>
    </row>
    <row r="15" spans="1:10" ht="22.5" customHeight="1">
      <c r="A15" s="52" t="s">
        <v>19</v>
      </c>
      <c r="B15" s="53" t="s">
        <v>20</v>
      </c>
      <c r="C15" s="69" t="s">
        <v>637</v>
      </c>
      <c r="D15" s="55">
        <v>12</v>
      </c>
      <c r="E15" s="58">
        <v>170</v>
      </c>
      <c r="F15" s="58">
        <f>E15*D15</f>
        <v>2040</v>
      </c>
      <c r="G15" s="282"/>
      <c r="H15" s="280"/>
    </row>
    <row r="16" spans="1:10" ht="144" customHeight="1">
      <c r="A16" s="52"/>
      <c r="B16" s="274" t="s">
        <v>21</v>
      </c>
      <c r="C16" s="274"/>
      <c r="D16" s="274"/>
      <c r="E16" s="274"/>
      <c r="F16" s="274"/>
      <c r="G16" s="283"/>
      <c r="H16" s="5"/>
    </row>
    <row r="17" spans="1:11" ht="14.4">
      <c r="A17" s="3">
        <v>2</v>
      </c>
      <c r="B17" s="272" t="s">
        <v>22</v>
      </c>
      <c r="C17" s="273"/>
      <c r="D17" s="273"/>
      <c r="E17" s="273"/>
      <c r="F17" s="273"/>
      <c r="G17" s="50"/>
    </row>
    <row r="18" spans="1:11" ht="14.4">
      <c r="A18" s="51">
        <v>2.1</v>
      </c>
      <c r="B18" s="267" t="s">
        <v>23</v>
      </c>
      <c r="C18" s="267"/>
      <c r="D18" s="267"/>
      <c r="E18" s="267"/>
      <c r="F18" s="267"/>
      <c r="G18" s="35"/>
    </row>
    <row r="19" spans="1:11" ht="14.4">
      <c r="A19" s="51" t="s">
        <v>24</v>
      </c>
      <c r="B19" s="267" t="s">
        <v>25</v>
      </c>
      <c r="C19" s="267"/>
      <c r="D19" s="267"/>
      <c r="E19" s="267"/>
      <c r="F19" s="267"/>
      <c r="G19" s="35"/>
    </row>
    <row r="20" spans="1:11" ht="14.4">
      <c r="A20" s="78" t="s">
        <v>26</v>
      </c>
      <c r="B20" s="275" t="s">
        <v>27</v>
      </c>
      <c r="C20" s="276"/>
      <c r="D20" s="276"/>
      <c r="E20" s="276"/>
      <c r="F20" s="277"/>
      <c r="G20" s="40"/>
    </row>
    <row r="21" spans="1:11" ht="14.4">
      <c r="A21" s="76" t="s">
        <v>28</v>
      </c>
      <c r="B21" s="262" t="s">
        <v>29</v>
      </c>
      <c r="C21" s="262"/>
      <c r="D21" s="262"/>
      <c r="E21" s="262"/>
      <c r="F21" s="262"/>
      <c r="G21" s="35"/>
    </row>
    <row r="22" spans="1:11" ht="45.6" customHeight="1">
      <c r="A22" s="52" t="s">
        <v>30</v>
      </c>
      <c r="B22" s="80" t="s">
        <v>705</v>
      </c>
      <c r="C22" s="54" t="s">
        <v>12</v>
      </c>
      <c r="D22" s="55">
        <v>3</v>
      </c>
      <c r="E22" s="58">
        <v>104.33</v>
      </c>
      <c r="F22" s="58">
        <f>E22*D22</f>
        <v>312.99</v>
      </c>
      <c r="G22" s="39"/>
    </row>
    <row r="23" spans="1:11" ht="14.4">
      <c r="A23" s="76" t="s">
        <v>31</v>
      </c>
      <c r="B23" s="262" t="s">
        <v>32</v>
      </c>
      <c r="C23" s="262"/>
      <c r="D23" s="262"/>
      <c r="E23" s="262"/>
      <c r="F23" s="262"/>
      <c r="G23" s="35"/>
    </row>
    <row r="24" spans="1:11" ht="147" customHeight="1">
      <c r="A24" s="6" t="s">
        <v>33</v>
      </c>
      <c r="B24" s="81" t="s">
        <v>706</v>
      </c>
      <c r="C24" s="79" t="s">
        <v>12</v>
      </c>
      <c r="D24" s="82">
        <v>52</v>
      </c>
      <c r="E24" s="58">
        <v>179</v>
      </c>
      <c r="F24" s="58">
        <f>E24*D24</f>
        <v>9308</v>
      </c>
      <c r="G24" s="39"/>
    </row>
    <row r="25" spans="1:11" ht="70.2" customHeight="1">
      <c r="A25" s="6" t="s">
        <v>34</v>
      </c>
      <c r="B25" s="86" t="s">
        <v>707</v>
      </c>
      <c r="C25" s="87" t="s">
        <v>36</v>
      </c>
      <c r="D25" s="88">
        <v>12</v>
      </c>
      <c r="E25" s="89">
        <v>53.78</v>
      </c>
      <c r="F25" s="89">
        <f>E25*D25</f>
        <v>645.36</v>
      </c>
      <c r="G25" s="39"/>
      <c r="K25" s="12"/>
    </row>
    <row r="26" spans="1:11" ht="14.4">
      <c r="A26" s="76" t="s">
        <v>37</v>
      </c>
      <c r="B26" s="262" t="s">
        <v>38</v>
      </c>
      <c r="C26" s="262"/>
      <c r="D26" s="262"/>
      <c r="E26" s="262"/>
      <c r="F26" s="262"/>
      <c r="G26" s="35"/>
    </row>
    <row r="27" spans="1:11" ht="14.4">
      <c r="A27" s="52" t="s">
        <v>39</v>
      </c>
      <c r="B27" s="90" t="s">
        <v>711</v>
      </c>
      <c r="C27" s="54" t="s">
        <v>12</v>
      </c>
      <c r="D27" s="55">
        <v>4.5</v>
      </c>
      <c r="E27" s="58">
        <v>9.76</v>
      </c>
      <c r="F27" s="58">
        <f t="shared" ref="F27:F29" si="1">E27*D27</f>
        <v>43.92</v>
      </c>
      <c r="G27" s="39"/>
    </row>
    <row r="28" spans="1:11" ht="131.4" customHeight="1">
      <c r="A28" s="52" t="s">
        <v>40</v>
      </c>
      <c r="B28" s="91" t="s">
        <v>708</v>
      </c>
      <c r="C28" s="54" t="s">
        <v>12</v>
      </c>
      <c r="D28" s="55">
        <v>4.5</v>
      </c>
      <c r="E28" s="58">
        <v>242</v>
      </c>
      <c r="F28" s="58">
        <f t="shared" si="1"/>
        <v>1089</v>
      </c>
      <c r="G28" s="39"/>
    </row>
    <row r="29" spans="1:11" ht="14.4">
      <c r="A29" s="52" t="s">
        <v>41</v>
      </c>
      <c r="B29" s="90" t="s">
        <v>709</v>
      </c>
      <c r="C29" s="54" t="s">
        <v>637</v>
      </c>
      <c r="D29" s="55">
        <v>1</v>
      </c>
      <c r="E29" s="58">
        <v>83.1</v>
      </c>
      <c r="F29" s="58">
        <f t="shared" si="1"/>
        <v>83.1</v>
      </c>
      <c r="G29" s="39"/>
    </row>
    <row r="30" spans="1:11" ht="48.6" customHeight="1">
      <c r="A30" s="52" t="s">
        <v>42</v>
      </c>
      <c r="B30" s="126" t="s">
        <v>710</v>
      </c>
      <c r="C30" s="54" t="s">
        <v>637</v>
      </c>
      <c r="D30" s="55">
        <v>2</v>
      </c>
      <c r="E30" s="58">
        <v>440</v>
      </c>
      <c r="F30" s="58">
        <f>E30*D30</f>
        <v>880</v>
      </c>
      <c r="G30" s="39"/>
    </row>
    <row r="31" spans="1:11" ht="14.4">
      <c r="A31" s="76" t="s">
        <v>44</v>
      </c>
      <c r="B31" s="278" t="s">
        <v>45</v>
      </c>
      <c r="C31" s="262"/>
      <c r="D31" s="262"/>
      <c r="E31" s="262"/>
      <c r="F31" s="262"/>
      <c r="G31" s="35"/>
    </row>
    <row r="32" spans="1:11" ht="31.8" customHeight="1">
      <c r="A32" s="52" t="s">
        <v>46</v>
      </c>
      <c r="B32" s="95" t="s">
        <v>712</v>
      </c>
      <c r="C32" s="93" t="s">
        <v>12</v>
      </c>
      <c r="D32" s="96">
        <f>D34+D35+D36</f>
        <v>82.75</v>
      </c>
      <c r="E32" s="58">
        <v>13.63</v>
      </c>
      <c r="F32" s="58">
        <f>E32*D32</f>
        <v>1127.8825000000002</v>
      </c>
      <c r="G32" s="39"/>
    </row>
    <row r="33" spans="1:7" ht="14.4">
      <c r="A33" s="52" t="s">
        <v>47</v>
      </c>
      <c r="B33" s="95" t="s">
        <v>713</v>
      </c>
      <c r="C33" s="93" t="s">
        <v>12</v>
      </c>
      <c r="D33" s="96">
        <f>D32</f>
        <v>82.75</v>
      </c>
      <c r="E33" s="58">
        <v>5.08</v>
      </c>
      <c r="F33" s="58">
        <f t="shared" ref="F33:F40" si="2">E33*D33</f>
        <v>420.37</v>
      </c>
      <c r="G33" s="39"/>
    </row>
    <row r="34" spans="1:7" ht="45" customHeight="1">
      <c r="A34" s="52" t="s">
        <v>49</v>
      </c>
      <c r="B34" s="95" t="s">
        <v>714</v>
      </c>
      <c r="C34" s="94" t="s">
        <v>12</v>
      </c>
      <c r="D34" s="97">
        <f>(1.5*12.6)+(16.6*1.6)</f>
        <v>45.46</v>
      </c>
      <c r="E34" s="58">
        <v>6.46</v>
      </c>
      <c r="F34" s="58">
        <f t="shared" si="2"/>
        <v>293.67160000000001</v>
      </c>
      <c r="G34" s="39"/>
    </row>
    <row r="35" spans="1:7" ht="45" customHeight="1">
      <c r="A35" s="52" t="s">
        <v>51</v>
      </c>
      <c r="B35" s="95" t="s">
        <v>715</v>
      </c>
      <c r="C35" s="93" t="s">
        <v>12</v>
      </c>
      <c r="D35" s="97">
        <f>16.6*1.4</f>
        <v>23.240000000000002</v>
      </c>
      <c r="E35" s="58">
        <v>7.1</v>
      </c>
      <c r="F35" s="58">
        <f t="shared" si="2"/>
        <v>165.00400000000002</v>
      </c>
      <c r="G35" s="39"/>
    </row>
    <row r="36" spans="1:7" ht="45" customHeight="1">
      <c r="A36" s="52" t="s">
        <v>52</v>
      </c>
      <c r="B36" s="95" t="s">
        <v>716</v>
      </c>
      <c r="C36" s="93" t="s">
        <v>12</v>
      </c>
      <c r="D36" s="97">
        <f>17.05-3</f>
        <v>14.05</v>
      </c>
      <c r="E36" s="58">
        <v>6.09</v>
      </c>
      <c r="F36" s="58">
        <f t="shared" si="2"/>
        <v>85.564499999999995</v>
      </c>
      <c r="G36" s="39"/>
    </row>
    <row r="37" spans="1:7" ht="61.2" customHeight="1">
      <c r="A37" s="52" t="s">
        <v>53</v>
      </c>
      <c r="B37" s="102" t="s">
        <v>733</v>
      </c>
      <c r="C37" s="94" t="s">
        <v>12</v>
      </c>
      <c r="D37" s="97">
        <f>1.5*12.6</f>
        <v>18.899999999999999</v>
      </c>
      <c r="E37" s="58">
        <v>33.69</v>
      </c>
      <c r="F37" s="58">
        <f t="shared" si="2"/>
        <v>636.74099999999987</v>
      </c>
      <c r="G37" s="39"/>
    </row>
    <row r="38" spans="1:7" ht="39.6">
      <c r="A38" s="52" t="s">
        <v>54</v>
      </c>
      <c r="B38" s="103" t="s">
        <v>717</v>
      </c>
      <c r="C38" s="7" t="s">
        <v>637</v>
      </c>
      <c r="D38" s="97">
        <v>1</v>
      </c>
      <c r="E38" s="58">
        <v>550</v>
      </c>
      <c r="F38" s="58">
        <f t="shared" si="2"/>
        <v>550</v>
      </c>
      <c r="G38" s="39"/>
    </row>
    <row r="39" spans="1:7" ht="26.4">
      <c r="A39" s="52" t="s">
        <v>55</v>
      </c>
      <c r="B39" s="103" t="s">
        <v>718</v>
      </c>
      <c r="C39" s="7" t="s">
        <v>637</v>
      </c>
      <c r="D39" s="97">
        <v>1</v>
      </c>
      <c r="E39" s="58">
        <v>350</v>
      </c>
      <c r="F39" s="58">
        <f t="shared" si="2"/>
        <v>350</v>
      </c>
      <c r="G39" s="39"/>
    </row>
    <row r="40" spans="1:7" ht="34.799999999999997" customHeight="1">
      <c r="A40" s="52" t="s">
        <v>56</v>
      </c>
      <c r="B40" s="103" t="s">
        <v>719</v>
      </c>
      <c r="C40" s="7" t="s">
        <v>637</v>
      </c>
      <c r="D40" s="97">
        <v>1</v>
      </c>
      <c r="E40" s="58">
        <v>280</v>
      </c>
      <c r="F40" s="58">
        <f t="shared" si="2"/>
        <v>280</v>
      </c>
      <c r="G40" s="39"/>
    </row>
    <row r="41" spans="1:7" ht="14.4">
      <c r="A41" s="76" t="s">
        <v>57</v>
      </c>
      <c r="B41" s="278" t="s">
        <v>58</v>
      </c>
      <c r="C41" s="262"/>
      <c r="D41" s="262"/>
      <c r="E41" s="262"/>
      <c r="F41" s="262"/>
      <c r="G41" s="35"/>
    </row>
    <row r="42" spans="1:7" ht="30" customHeight="1">
      <c r="A42" s="52" t="s">
        <v>59</v>
      </c>
      <c r="B42" s="95" t="s">
        <v>720</v>
      </c>
      <c r="C42" s="100" t="s">
        <v>12</v>
      </c>
      <c r="D42" s="55">
        <f>16.5+14.25</f>
        <v>30.75</v>
      </c>
      <c r="E42" s="58">
        <v>38.450000000000003</v>
      </c>
      <c r="F42" s="58">
        <f>E42*D42</f>
        <v>1182.3375000000001</v>
      </c>
      <c r="G42" s="39"/>
    </row>
    <row r="43" spans="1:7" ht="33.6" customHeight="1">
      <c r="A43" s="127" t="s">
        <v>60</v>
      </c>
      <c r="B43" s="102" t="s">
        <v>722</v>
      </c>
      <c r="C43" s="101" t="s">
        <v>215</v>
      </c>
      <c r="D43" s="55">
        <v>15.65</v>
      </c>
      <c r="E43" s="58">
        <v>6.75</v>
      </c>
      <c r="F43" s="58">
        <f t="shared" ref="F43:F44" si="3">E43*D43</f>
        <v>105.6375</v>
      </c>
      <c r="G43" s="39"/>
    </row>
    <row r="44" spans="1:7" s="109" customFormat="1" ht="32.4" customHeight="1">
      <c r="A44" s="128" t="s">
        <v>724</v>
      </c>
      <c r="B44" s="129" t="s">
        <v>723</v>
      </c>
      <c r="C44" s="105" t="s">
        <v>215</v>
      </c>
      <c r="D44" s="106">
        <v>8.98</v>
      </c>
      <c r="E44" s="107">
        <v>25.14</v>
      </c>
      <c r="F44" s="107">
        <f t="shared" si="3"/>
        <v>225.75720000000001</v>
      </c>
      <c r="G44" s="108"/>
    </row>
    <row r="45" spans="1:7" ht="14.4">
      <c r="A45" s="119" t="s">
        <v>61</v>
      </c>
      <c r="B45" s="269" t="s">
        <v>62</v>
      </c>
      <c r="C45" s="262"/>
      <c r="D45" s="262"/>
      <c r="E45" s="262"/>
      <c r="F45" s="262"/>
      <c r="G45" s="35"/>
    </row>
    <row r="46" spans="1:7" ht="41.4" customHeight="1">
      <c r="A46" s="52" t="s">
        <v>63</v>
      </c>
      <c r="B46" s="92" t="s">
        <v>725</v>
      </c>
      <c r="C46" s="69" t="s">
        <v>215</v>
      </c>
      <c r="D46" s="55">
        <v>12</v>
      </c>
      <c r="E46" s="58">
        <v>34.950000000000003</v>
      </c>
      <c r="F46" s="58">
        <f>E46*D46</f>
        <v>419.40000000000003</v>
      </c>
      <c r="G46" s="39"/>
    </row>
    <row r="47" spans="1:7" ht="33" customHeight="1">
      <c r="A47" s="52" t="s">
        <v>64</v>
      </c>
      <c r="B47" s="110" t="s">
        <v>726</v>
      </c>
      <c r="C47" s="54" t="s">
        <v>637</v>
      </c>
      <c r="D47" s="55">
        <v>1</v>
      </c>
      <c r="E47" s="58">
        <v>1000</v>
      </c>
      <c r="F47" s="58">
        <f t="shared" ref="F47:F49" si="4">E47*D47</f>
        <v>1000</v>
      </c>
      <c r="G47" s="39"/>
    </row>
    <row r="48" spans="1:7" ht="32.4" customHeight="1">
      <c r="A48" s="52" t="s">
        <v>65</v>
      </c>
      <c r="B48" s="111" t="s">
        <v>727</v>
      </c>
      <c r="C48" s="69" t="s">
        <v>215</v>
      </c>
      <c r="D48" s="55">
        <v>9</v>
      </c>
      <c r="E48" s="58">
        <v>54.52</v>
      </c>
      <c r="F48" s="58">
        <f t="shared" si="4"/>
        <v>490.68</v>
      </c>
      <c r="G48" s="39"/>
    </row>
    <row r="49" spans="1:7" ht="27">
      <c r="A49" s="52" t="s">
        <v>66</v>
      </c>
      <c r="B49" s="111" t="s">
        <v>728</v>
      </c>
      <c r="C49" s="69" t="s">
        <v>215</v>
      </c>
      <c r="D49" s="55">
        <v>10</v>
      </c>
      <c r="E49" s="58">
        <v>16.41</v>
      </c>
      <c r="F49" s="58">
        <f t="shared" si="4"/>
        <v>164.1</v>
      </c>
      <c r="G49" s="39"/>
    </row>
    <row r="50" spans="1:7" ht="14.4">
      <c r="A50" s="76" t="s">
        <v>67</v>
      </c>
      <c r="B50" s="262" t="s">
        <v>68</v>
      </c>
      <c r="C50" s="262"/>
      <c r="D50" s="262"/>
      <c r="E50" s="262"/>
      <c r="F50" s="262"/>
      <c r="G50" s="35"/>
    </row>
    <row r="51" spans="1:7" ht="14.4">
      <c r="A51" s="6" t="s">
        <v>69</v>
      </c>
      <c r="B51" s="81" t="s">
        <v>729</v>
      </c>
      <c r="C51" s="54" t="s">
        <v>12</v>
      </c>
      <c r="D51" s="82">
        <v>102</v>
      </c>
      <c r="E51" s="58">
        <v>1.2</v>
      </c>
      <c r="F51" s="58">
        <f>E51*D51</f>
        <v>122.39999999999999</v>
      </c>
      <c r="G51" s="39"/>
    </row>
    <row r="52" spans="1:7" ht="33" customHeight="1">
      <c r="A52" s="6" t="s">
        <v>71</v>
      </c>
      <c r="B52" s="84" t="s">
        <v>730</v>
      </c>
      <c r="C52" s="69" t="s">
        <v>637</v>
      </c>
      <c r="D52" s="112">
        <v>2</v>
      </c>
      <c r="E52" s="113">
        <v>25.09</v>
      </c>
      <c r="F52" s="113">
        <f>E52*D52</f>
        <v>50.18</v>
      </c>
      <c r="G52" s="41"/>
    </row>
    <row r="53" spans="1:7" ht="14.4">
      <c r="A53" s="6" t="s">
        <v>72</v>
      </c>
      <c r="B53" s="77" t="s">
        <v>731</v>
      </c>
      <c r="C53" s="54" t="s">
        <v>732</v>
      </c>
      <c r="D53" s="112">
        <v>1</v>
      </c>
      <c r="E53" s="113">
        <v>25</v>
      </c>
      <c r="F53" s="113">
        <f>E53*D53</f>
        <v>25</v>
      </c>
      <c r="G53" s="41"/>
    </row>
    <row r="54" spans="1:7" ht="14.4">
      <c r="A54" s="10" t="s">
        <v>73</v>
      </c>
      <c r="B54" s="270" t="s">
        <v>74</v>
      </c>
      <c r="C54" s="271"/>
      <c r="D54" s="271"/>
      <c r="E54" s="271"/>
      <c r="F54" s="271"/>
      <c r="G54" s="35"/>
    </row>
    <row r="55" spans="1:7" ht="87.6" customHeight="1">
      <c r="A55" s="6" t="s">
        <v>75</v>
      </c>
      <c r="B55" s="11" t="s">
        <v>76</v>
      </c>
      <c r="C55" s="7" t="s">
        <v>637</v>
      </c>
      <c r="D55" s="83">
        <v>1</v>
      </c>
      <c r="E55" s="58">
        <v>119.31</v>
      </c>
      <c r="F55" s="58">
        <f>E55*D55</f>
        <v>119.31</v>
      </c>
      <c r="G55" s="39"/>
    </row>
    <row r="56" spans="1:7" ht="65.400000000000006" customHeight="1">
      <c r="A56" s="6" t="s">
        <v>77</v>
      </c>
      <c r="B56" s="11" t="s">
        <v>78</v>
      </c>
      <c r="C56" s="7" t="s">
        <v>637</v>
      </c>
      <c r="D56" s="83">
        <v>2</v>
      </c>
      <c r="E56" s="58">
        <v>43.26</v>
      </c>
      <c r="F56" s="58">
        <f t="shared" ref="F56:F61" si="5">E56*D56</f>
        <v>86.52</v>
      </c>
      <c r="G56" s="39"/>
    </row>
    <row r="57" spans="1:7" ht="76.8" customHeight="1">
      <c r="A57" s="6" t="s">
        <v>79</v>
      </c>
      <c r="B57" s="11" t="s">
        <v>80</v>
      </c>
      <c r="C57" s="7" t="s">
        <v>637</v>
      </c>
      <c r="D57" s="83">
        <v>2</v>
      </c>
      <c r="E57" s="58">
        <v>43.92</v>
      </c>
      <c r="F57" s="58">
        <f t="shared" si="5"/>
        <v>87.84</v>
      </c>
      <c r="G57" s="39"/>
    </row>
    <row r="58" spans="1:7" ht="33" customHeight="1">
      <c r="A58" s="6" t="s">
        <v>81</v>
      </c>
      <c r="B58" s="11" t="s">
        <v>82</v>
      </c>
      <c r="C58" s="7" t="s">
        <v>637</v>
      </c>
      <c r="D58" s="83">
        <v>1</v>
      </c>
      <c r="E58" s="58">
        <v>52.44</v>
      </c>
      <c r="F58" s="58">
        <f t="shared" si="5"/>
        <v>52.44</v>
      </c>
      <c r="G58" s="39"/>
    </row>
    <row r="59" spans="1:7" ht="57.6" customHeight="1">
      <c r="A59" s="6" t="s">
        <v>83</v>
      </c>
      <c r="B59" s="11" t="s">
        <v>84</v>
      </c>
      <c r="C59" s="7" t="s">
        <v>637</v>
      </c>
      <c r="D59" s="83">
        <v>5</v>
      </c>
      <c r="E59" s="58">
        <v>117.99</v>
      </c>
      <c r="F59" s="58">
        <f t="shared" si="5"/>
        <v>589.94999999999993</v>
      </c>
      <c r="G59" s="39"/>
    </row>
    <row r="60" spans="1:7" ht="51.6" customHeight="1">
      <c r="A60" s="6" t="s">
        <v>85</v>
      </c>
      <c r="B60" s="11" t="s">
        <v>86</v>
      </c>
      <c r="C60" s="7" t="s">
        <v>637</v>
      </c>
      <c r="D60" s="83">
        <v>1</v>
      </c>
      <c r="E60" s="58">
        <v>350.7</v>
      </c>
      <c r="F60" s="58">
        <f t="shared" si="5"/>
        <v>350.7</v>
      </c>
      <c r="G60" s="39"/>
    </row>
    <row r="61" spans="1:7" ht="31.8" customHeight="1">
      <c r="A61" s="6" t="s">
        <v>87</v>
      </c>
      <c r="B61" s="114" t="s">
        <v>688</v>
      </c>
      <c r="C61" s="87" t="s">
        <v>732</v>
      </c>
      <c r="D61" s="88">
        <v>1</v>
      </c>
      <c r="E61" s="89">
        <v>22.94</v>
      </c>
      <c r="F61" s="89">
        <f t="shared" si="5"/>
        <v>22.94</v>
      </c>
      <c r="G61" s="39"/>
    </row>
    <row r="62" spans="1:7" ht="14.4">
      <c r="A62" s="76" t="s">
        <v>88</v>
      </c>
      <c r="B62" s="262" t="s">
        <v>89</v>
      </c>
      <c r="C62" s="262"/>
      <c r="D62" s="262"/>
      <c r="E62" s="262"/>
      <c r="F62" s="262"/>
      <c r="G62" s="35"/>
    </row>
    <row r="63" spans="1:7" s="109" customFormat="1" ht="46.2" customHeight="1">
      <c r="A63" s="104" t="s">
        <v>90</v>
      </c>
      <c r="B63" s="115" t="s">
        <v>736</v>
      </c>
      <c r="C63" s="116" t="s">
        <v>732</v>
      </c>
      <c r="D63" s="106">
        <v>1</v>
      </c>
      <c r="E63" s="107">
        <v>1900</v>
      </c>
      <c r="F63" s="107">
        <f>E63*D63</f>
        <v>1900</v>
      </c>
      <c r="G63" s="108"/>
    </row>
    <row r="64" spans="1:7" s="109" customFormat="1" ht="26.4">
      <c r="A64" s="104" t="s">
        <v>91</v>
      </c>
      <c r="B64" s="115" t="s">
        <v>737</v>
      </c>
      <c r="C64" s="116" t="s">
        <v>732</v>
      </c>
      <c r="D64" s="106">
        <v>1</v>
      </c>
      <c r="E64" s="107">
        <v>950</v>
      </c>
      <c r="F64" s="107">
        <f t="shared" ref="F64:F66" si="6">E64*D64</f>
        <v>950</v>
      </c>
      <c r="G64" s="108"/>
    </row>
    <row r="65" spans="1:7" s="109" customFormat="1" ht="14.4">
      <c r="A65" s="104" t="s">
        <v>740</v>
      </c>
      <c r="B65" s="115" t="s">
        <v>738</v>
      </c>
      <c r="C65" s="116" t="s">
        <v>732</v>
      </c>
      <c r="D65" s="106">
        <v>1</v>
      </c>
      <c r="E65" s="107">
        <v>1450</v>
      </c>
      <c r="F65" s="107">
        <f t="shared" si="6"/>
        <v>1450</v>
      </c>
      <c r="G65" s="108"/>
    </row>
    <row r="66" spans="1:7" s="109" customFormat="1" ht="14.4">
      <c r="A66" s="104" t="s">
        <v>741</v>
      </c>
      <c r="B66" s="115" t="s">
        <v>739</v>
      </c>
      <c r="C66" s="116" t="s">
        <v>732</v>
      </c>
      <c r="D66" s="106">
        <v>1</v>
      </c>
      <c r="E66" s="107">
        <v>50</v>
      </c>
      <c r="F66" s="107">
        <f t="shared" si="6"/>
        <v>50</v>
      </c>
      <c r="G66" s="108"/>
    </row>
    <row r="67" spans="1:7" ht="14.4">
      <c r="A67" s="51">
        <v>2.2000000000000002</v>
      </c>
      <c r="B67" s="267" t="s">
        <v>92</v>
      </c>
      <c r="C67" s="267"/>
      <c r="D67" s="267"/>
      <c r="E67" s="267"/>
      <c r="F67" s="267"/>
      <c r="G67" s="35"/>
    </row>
    <row r="68" spans="1:7" ht="14.4">
      <c r="A68" s="51" t="s">
        <v>93</v>
      </c>
      <c r="B68" s="267" t="s">
        <v>94</v>
      </c>
      <c r="C68" s="267"/>
      <c r="D68" s="267"/>
      <c r="E68" s="267"/>
      <c r="F68" s="267"/>
      <c r="G68" s="35"/>
    </row>
    <row r="69" spans="1:7" ht="14.4">
      <c r="A69" s="118" t="s">
        <v>95</v>
      </c>
      <c r="B69" s="268" t="s">
        <v>96</v>
      </c>
      <c r="C69" s="268"/>
      <c r="D69" s="268"/>
      <c r="E69" s="268"/>
      <c r="F69" s="268"/>
      <c r="G69" s="117"/>
    </row>
    <row r="70" spans="1:7" ht="14.4">
      <c r="A70" s="76" t="s">
        <v>97</v>
      </c>
      <c r="B70" s="262" t="s">
        <v>98</v>
      </c>
      <c r="C70" s="262"/>
      <c r="D70" s="262"/>
      <c r="E70" s="262"/>
      <c r="F70" s="262"/>
      <c r="G70" s="35"/>
    </row>
    <row r="71" spans="1:7" ht="150" customHeight="1">
      <c r="A71" s="52" t="s">
        <v>99</v>
      </c>
      <c r="B71" s="91" t="s">
        <v>706</v>
      </c>
      <c r="C71" s="54" t="s">
        <v>12</v>
      </c>
      <c r="D71" s="55">
        <f>151-11.45</f>
        <v>139.55000000000001</v>
      </c>
      <c r="E71" s="58">
        <v>179</v>
      </c>
      <c r="F71" s="58">
        <f>E71*D71</f>
        <v>24979.45</v>
      </c>
      <c r="G71" s="39"/>
    </row>
    <row r="72" spans="1:7" ht="61.8" customHeight="1">
      <c r="A72" s="52" t="s">
        <v>100</v>
      </c>
      <c r="B72" s="91" t="s">
        <v>707</v>
      </c>
      <c r="C72" s="69" t="s">
        <v>215</v>
      </c>
      <c r="D72" s="55">
        <v>38</v>
      </c>
      <c r="E72" s="58">
        <v>53.78</v>
      </c>
      <c r="F72" s="58">
        <f>E72*D72</f>
        <v>2043.64</v>
      </c>
      <c r="G72" s="39"/>
    </row>
    <row r="73" spans="1:7" ht="14.4">
      <c r="A73" s="76" t="s">
        <v>101</v>
      </c>
      <c r="B73" s="262" t="s">
        <v>102</v>
      </c>
      <c r="C73" s="262"/>
      <c r="D73" s="262"/>
      <c r="E73" s="262"/>
      <c r="F73" s="262"/>
      <c r="G73" s="35"/>
    </row>
    <row r="74" spans="1:7" ht="50.4" customHeight="1">
      <c r="A74" s="52" t="s">
        <v>103</v>
      </c>
      <c r="B74" s="91" t="s">
        <v>725</v>
      </c>
      <c r="C74" s="69" t="s">
        <v>215</v>
      </c>
      <c r="D74" s="55">
        <f>3*3</f>
        <v>9</v>
      </c>
      <c r="E74" s="58">
        <v>13.63</v>
      </c>
      <c r="F74" s="58">
        <f>E74*D74</f>
        <v>122.67</v>
      </c>
      <c r="G74" s="39"/>
    </row>
    <row r="75" spans="1:7" ht="14.4">
      <c r="A75" s="76" t="s">
        <v>105</v>
      </c>
      <c r="B75" s="262" t="s">
        <v>45</v>
      </c>
      <c r="C75" s="262"/>
      <c r="D75" s="262"/>
      <c r="E75" s="262"/>
      <c r="F75" s="262"/>
      <c r="G75" s="35"/>
    </row>
    <row r="76" spans="1:7" ht="35.4" customHeight="1">
      <c r="A76" s="52" t="s">
        <v>106</v>
      </c>
      <c r="B76" s="111" t="s">
        <v>712</v>
      </c>
      <c r="C76" s="54" t="s">
        <v>12</v>
      </c>
      <c r="D76" s="120">
        <f>D78+D80+D79</f>
        <v>264.81</v>
      </c>
      <c r="E76" s="58">
        <v>13.63</v>
      </c>
      <c r="F76" s="58">
        <f>E76*D76</f>
        <v>3609.3603000000003</v>
      </c>
      <c r="G76" s="39"/>
    </row>
    <row r="77" spans="1:7" ht="16.2" customHeight="1">
      <c r="A77" s="52" t="s">
        <v>108</v>
      </c>
      <c r="B77" s="90" t="s">
        <v>713</v>
      </c>
      <c r="C77" s="54" t="s">
        <v>12</v>
      </c>
      <c r="D77" s="120">
        <f>D76</f>
        <v>264.81</v>
      </c>
      <c r="E77" s="58">
        <v>5.08</v>
      </c>
      <c r="F77" s="58">
        <f t="shared" ref="F77:F80" si="7">E77*D77</f>
        <v>1345.2348</v>
      </c>
      <c r="G77" s="39"/>
    </row>
    <row r="78" spans="1:7" ht="43.8" customHeight="1">
      <c r="A78" s="52" t="s">
        <v>109</v>
      </c>
      <c r="B78" s="111" t="s">
        <v>714</v>
      </c>
      <c r="C78" s="54" t="s">
        <v>12</v>
      </c>
      <c r="D78" s="120">
        <f>56.4*1.6</f>
        <v>90.240000000000009</v>
      </c>
      <c r="E78" s="58">
        <v>6.46</v>
      </c>
      <c r="F78" s="58">
        <f t="shared" si="7"/>
        <v>582.95040000000006</v>
      </c>
      <c r="G78" s="39"/>
    </row>
    <row r="79" spans="1:7" ht="43.8" customHeight="1">
      <c r="A79" s="52" t="s">
        <v>742</v>
      </c>
      <c r="B79" s="111" t="s">
        <v>715</v>
      </c>
      <c r="C79" s="54" t="s">
        <v>12</v>
      </c>
      <c r="D79" s="120">
        <f>56.4*1.4</f>
        <v>78.959999999999994</v>
      </c>
      <c r="E79" s="58">
        <v>7.1</v>
      </c>
      <c r="F79" s="58">
        <f t="shared" si="7"/>
        <v>560.61599999999987</v>
      </c>
      <c r="G79" s="39"/>
    </row>
    <row r="80" spans="1:7" ht="45" customHeight="1">
      <c r="A80" s="52" t="s">
        <v>743</v>
      </c>
      <c r="B80" s="111" t="s">
        <v>716</v>
      </c>
      <c r="C80" s="54" t="s">
        <v>12</v>
      </c>
      <c r="D80" s="120">
        <f>31.87*3</f>
        <v>95.61</v>
      </c>
      <c r="E80" s="58">
        <v>6.09</v>
      </c>
      <c r="F80" s="58">
        <f t="shared" si="7"/>
        <v>582.26490000000001</v>
      </c>
      <c r="G80" s="39"/>
    </row>
    <row r="81" spans="1:7" ht="15" customHeight="1">
      <c r="A81" s="76" t="s">
        <v>110</v>
      </c>
      <c r="B81" s="262" t="s">
        <v>111</v>
      </c>
      <c r="C81" s="262"/>
      <c r="D81" s="262"/>
      <c r="E81" s="262"/>
      <c r="F81" s="262"/>
      <c r="G81" s="35"/>
    </row>
    <row r="82" spans="1:7" ht="87" customHeight="1">
      <c r="A82" s="52" t="s">
        <v>112</v>
      </c>
      <c r="B82" s="91" t="s">
        <v>745</v>
      </c>
      <c r="C82" s="54" t="s">
        <v>12</v>
      </c>
      <c r="D82" s="55">
        <v>21</v>
      </c>
      <c r="E82" s="58">
        <v>234</v>
      </c>
      <c r="F82" s="121" t="s">
        <v>746</v>
      </c>
      <c r="G82" s="39"/>
    </row>
    <row r="83" spans="1:7" ht="48" customHeight="1">
      <c r="A83" s="52" t="s">
        <v>114</v>
      </c>
      <c r="B83" s="125" t="s">
        <v>116</v>
      </c>
      <c r="C83" s="54" t="s">
        <v>637</v>
      </c>
      <c r="D83" s="55">
        <v>2</v>
      </c>
      <c r="E83" s="58">
        <v>440</v>
      </c>
      <c r="F83" s="58">
        <f t="shared" ref="F83" si="8">E83*D83</f>
        <v>880</v>
      </c>
      <c r="G83" s="39"/>
    </row>
    <row r="84" spans="1:7" ht="14.4">
      <c r="A84" s="76" t="s">
        <v>117</v>
      </c>
      <c r="B84" s="262" t="s">
        <v>58</v>
      </c>
      <c r="C84" s="262"/>
      <c r="D84" s="262"/>
      <c r="E84" s="262"/>
      <c r="F84" s="262"/>
      <c r="G84" s="35"/>
    </row>
    <row r="85" spans="1:7" ht="31.8" customHeight="1">
      <c r="A85" s="52" t="s">
        <v>118</v>
      </c>
      <c r="B85" s="99" t="s">
        <v>119</v>
      </c>
      <c r="C85" s="54" t="s">
        <v>12</v>
      </c>
      <c r="D85" s="55">
        <v>155</v>
      </c>
      <c r="E85" s="58">
        <v>38.450000000000003</v>
      </c>
      <c r="F85" s="58">
        <f>E85*D85</f>
        <v>5959.75</v>
      </c>
      <c r="G85" s="39"/>
    </row>
    <row r="86" spans="1:7" ht="31.2" customHeight="1">
      <c r="A86" s="52" t="s">
        <v>120</v>
      </c>
      <c r="B86" s="110" t="s">
        <v>721</v>
      </c>
      <c r="C86" s="69" t="s">
        <v>744</v>
      </c>
      <c r="D86" s="55">
        <v>57</v>
      </c>
      <c r="E86" s="58">
        <v>6.75</v>
      </c>
      <c r="F86" s="58">
        <f>E86*D86</f>
        <v>384.75</v>
      </c>
      <c r="G86" s="39"/>
    </row>
    <row r="87" spans="1:7" ht="14.4">
      <c r="A87" s="76" t="s">
        <v>122</v>
      </c>
      <c r="B87" s="262" t="s">
        <v>74</v>
      </c>
      <c r="C87" s="262"/>
      <c r="D87" s="262"/>
      <c r="E87" s="262"/>
      <c r="F87" s="262"/>
      <c r="G87" s="35"/>
    </row>
    <row r="88" spans="1:7" ht="103.2" customHeight="1">
      <c r="A88" s="52" t="s">
        <v>123</v>
      </c>
      <c r="B88" s="99" t="s">
        <v>124</v>
      </c>
      <c r="C88" s="54" t="s">
        <v>637</v>
      </c>
      <c r="D88" s="55">
        <f>8*2</f>
        <v>16</v>
      </c>
      <c r="E88" s="58">
        <v>43.92</v>
      </c>
      <c r="F88" s="58">
        <f>E88*D88</f>
        <v>702.72</v>
      </c>
      <c r="G88" s="39"/>
    </row>
    <row r="89" spans="1:7" ht="87.6" customHeight="1">
      <c r="A89" s="52" t="s">
        <v>125</v>
      </c>
      <c r="B89" s="99" t="s">
        <v>126</v>
      </c>
      <c r="C89" s="54" t="s">
        <v>637</v>
      </c>
      <c r="D89" s="55">
        <f>1*2</f>
        <v>2</v>
      </c>
      <c r="E89" s="58">
        <v>49.16</v>
      </c>
      <c r="F89" s="58">
        <f t="shared" ref="F89:F97" si="9">E89*D89</f>
        <v>98.32</v>
      </c>
      <c r="G89" s="39"/>
    </row>
    <row r="90" spans="1:7" ht="57.6" customHeight="1">
      <c r="A90" s="52" t="s">
        <v>127</v>
      </c>
      <c r="B90" s="99" t="s">
        <v>128</v>
      </c>
      <c r="C90" s="54" t="s">
        <v>637</v>
      </c>
      <c r="D90" s="55">
        <v>2</v>
      </c>
      <c r="E90" s="58">
        <v>45.89</v>
      </c>
      <c r="F90" s="58">
        <f t="shared" si="9"/>
        <v>91.78</v>
      </c>
      <c r="G90" s="39"/>
    </row>
    <row r="91" spans="1:7" ht="103.2" customHeight="1">
      <c r="A91" s="52" t="s">
        <v>129</v>
      </c>
      <c r="B91" s="99" t="s">
        <v>130</v>
      </c>
      <c r="C91" s="54" t="s">
        <v>637</v>
      </c>
      <c r="D91" s="55">
        <v>8</v>
      </c>
      <c r="E91" s="58">
        <v>132.41999999999999</v>
      </c>
      <c r="F91" s="58">
        <f t="shared" si="9"/>
        <v>1059.3599999999999</v>
      </c>
      <c r="G91" s="39"/>
    </row>
    <row r="92" spans="1:7" ht="48.6" customHeight="1">
      <c r="A92" s="52" t="s">
        <v>131</v>
      </c>
      <c r="B92" s="91" t="s">
        <v>748</v>
      </c>
      <c r="C92" s="54" t="s">
        <v>637</v>
      </c>
      <c r="D92" s="55">
        <v>4</v>
      </c>
      <c r="E92" s="58">
        <v>178.96</v>
      </c>
      <c r="F92" s="58">
        <f t="shared" si="9"/>
        <v>715.84</v>
      </c>
      <c r="G92" s="39"/>
    </row>
    <row r="93" spans="1:7" ht="73.8" customHeight="1">
      <c r="A93" s="52" t="s">
        <v>133</v>
      </c>
      <c r="B93" s="99" t="s">
        <v>136</v>
      </c>
      <c r="C93" s="54" t="s">
        <v>637</v>
      </c>
      <c r="D93" s="55">
        <v>5</v>
      </c>
      <c r="E93" s="58">
        <v>55.06</v>
      </c>
      <c r="F93" s="58">
        <f t="shared" si="9"/>
        <v>275.3</v>
      </c>
      <c r="G93" s="39"/>
    </row>
    <row r="94" spans="1:7" ht="58.2" customHeight="1">
      <c r="A94" s="52" t="s">
        <v>135</v>
      </c>
      <c r="B94" s="99" t="s">
        <v>78</v>
      </c>
      <c r="C94" s="54" t="s">
        <v>637</v>
      </c>
      <c r="D94" s="55">
        <v>1</v>
      </c>
      <c r="E94" s="58">
        <v>42.61</v>
      </c>
      <c r="F94" s="58">
        <f t="shared" si="9"/>
        <v>42.61</v>
      </c>
      <c r="G94" s="39"/>
    </row>
    <row r="95" spans="1:7" ht="73.2" customHeight="1">
      <c r="A95" s="52" t="s">
        <v>137</v>
      </c>
      <c r="B95" s="99" t="s">
        <v>139</v>
      </c>
      <c r="C95" s="54" t="s">
        <v>637</v>
      </c>
      <c r="D95" s="55">
        <v>1</v>
      </c>
      <c r="E95" s="58">
        <v>68.83</v>
      </c>
      <c r="F95" s="58">
        <f t="shared" si="9"/>
        <v>68.83</v>
      </c>
      <c r="G95" s="39"/>
    </row>
    <row r="96" spans="1:7" ht="89.4" customHeight="1">
      <c r="A96" s="52" t="s">
        <v>138</v>
      </c>
      <c r="B96" s="91" t="s">
        <v>749</v>
      </c>
      <c r="C96" s="54" t="s">
        <v>732</v>
      </c>
      <c r="D96" s="55">
        <v>1</v>
      </c>
      <c r="E96" s="58">
        <v>350</v>
      </c>
      <c r="F96" s="58">
        <f t="shared" si="9"/>
        <v>350</v>
      </c>
      <c r="G96" s="39"/>
    </row>
    <row r="97" spans="1:7" ht="46.2" customHeight="1">
      <c r="A97" s="52" t="s">
        <v>140</v>
      </c>
      <c r="B97" s="99" t="s">
        <v>86</v>
      </c>
      <c r="C97" s="54" t="s">
        <v>637</v>
      </c>
      <c r="D97" s="55">
        <v>1</v>
      </c>
      <c r="E97" s="58">
        <v>350.7</v>
      </c>
      <c r="F97" s="58">
        <f t="shared" si="9"/>
        <v>350.7</v>
      </c>
      <c r="G97" s="39"/>
    </row>
    <row r="98" spans="1:7" ht="14.4">
      <c r="A98" s="76" t="s">
        <v>142</v>
      </c>
      <c r="B98" s="262" t="s">
        <v>68</v>
      </c>
      <c r="C98" s="262"/>
      <c r="D98" s="262"/>
      <c r="E98" s="262"/>
      <c r="F98" s="262"/>
      <c r="G98" s="35"/>
    </row>
    <row r="99" spans="1:7" ht="14.4">
      <c r="A99" s="52" t="s">
        <v>143</v>
      </c>
      <c r="B99" s="99" t="s">
        <v>70</v>
      </c>
      <c r="C99" s="122" t="s">
        <v>12</v>
      </c>
      <c r="D99" s="123">
        <v>100</v>
      </c>
      <c r="E99" s="113">
        <v>1.2</v>
      </c>
      <c r="F99" s="113">
        <f>E99*D99</f>
        <v>120</v>
      </c>
      <c r="G99" s="41"/>
    </row>
    <row r="100" spans="1:7" ht="26.4">
      <c r="A100" s="52" t="s">
        <v>144</v>
      </c>
      <c r="B100" s="91" t="s">
        <v>730</v>
      </c>
      <c r="C100" s="124" t="s">
        <v>637</v>
      </c>
      <c r="D100" s="123">
        <v>3</v>
      </c>
      <c r="E100" s="113">
        <v>25.09</v>
      </c>
      <c r="F100" s="113">
        <f t="shared" ref="F100:F101" si="10">E100*D100</f>
        <v>75.27</v>
      </c>
      <c r="G100" s="41"/>
    </row>
    <row r="101" spans="1:7" ht="14.4">
      <c r="A101" s="52" t="s">
        <v>145</v>
      </c>
      <c r="B101" s="91" t="s">
        <v>731</v>
      </c>
      <c r="C101" s="122" t="s">
        <v>732</v>
      </c>
      <c r="D101" s="123">
        <v>1</v>
      </c>
      <c r="E101" s="113">
        <v>50</v>
      </c>
      <c r="F101" s="113">
        <f t="shared" si="10"/>
        <v>50</v>
      </c>
      <c r="G101" s="41"/>
    </row>
    <row r="102" spans="1:7" ht="14.4">
      <c r="A102" s="76" t="s">
        <v>146</v>
      </c>
      <c r="B102" s="262" t="s">
        <v>147</v>
      </c>
      <c r="C102" s="262"/>
      <c r="D102" s="262"/>
      <c r="E102" s="262"/>
      <c r="F102" s="262"/>
      <c r="G102" s="35"/>
    </row>
    <row r="103" spans="1:7" ht="14.4">
      <c r="A103" s="137" t="s">
        <v>148</v>
      </c>
      <c r="B103" s="85" t="s">
        <v>747</v>
      </c>
      <c r="C103" s="54" t="s">
        <v>637</v>
      </c>
      <c r="D103" s="55">
        <v>2</v>
      </c>
      <c r="E103" s="58">
        <v>325</v>
      </c>
      <c r="F103" s="58">
        <f t="shared" ref="F103" si="11">E103*D103</f>
        <v>650</v>
      </c>
      <c r="G103" s="39"/>
    </row>
    <row r="104" spans="1:7" ht="14.4">
      <c r="A104" s="51">
        <v>2.2999999999999998</v>
      </c>
      <c r="B104" s="267" t="s">
        <v>152</v>
      </c>
      <c r="C104" s="267"/>
      <c r="D104" s="267"/>
      <c r="E104" s="267"/>
      <c r="F104" s="267"/>
      <c r="G104" s="35"/>
    </row>
    <row r="105" spans="1:7" ht="14.4">
      <c r="A105" s="51" t="s">
        <v>153</v>
      </c>
      <c r="B105" s="267" t="s">
        <v>154</v>
      </c>
      <c r="C105" s="267"/>
      <c r="D105" s="267"/>
      <c r="E105" s="267"/>
      <c r="F105" s="267"/>
      <c r="G105" s="35"/>
    </row>
    <row r="106" spans="1:7" ht="14.4">
      <c r="A106" s="118" t="s">
        <v>155</v>
      </c>
      <c r="B106" s="268" t="s">
        <v>156</v>
      </c>
      <c r="C106" s="268"/>
      <c r="D106" s="268"/>
      <c r="E106" s="268"/>
      <c r="F106" s="268"/>
      <c r="G106" s="35"/>
    </row>
    <row r="107" spans="1:7" ht="14.4">
      <c r="A107" s="76" t="s">
        <v>157</v>
      </c>
      <c r="B107" s="262" t="s">
        <v>98</v>
      </c>
      <c r="C107" s="262"/>
      <c r="D107" s="262"/>
      <c r="E107" s="262"/>
      <c r="F107" s="262"/>
      <c r="G107" s="35"/>
    </row>
    <row r="108" spans="1:7" ht="150" customHeight="1">
      <c r="A108" s="52" t="s">
        <v>158</v>
      </c>
      <c r="B108" s="91" t="s">
        <v>706</v>
      </c>
      <c r="C108" s="54" t="s">
        <v>12</v>
      </c>
      <c r="D108" s="55">
        <f>129-26.25</f>
        <v>102.75</v>
      </c>
      <c r="E108" s="58">
        <v>179</v>
      </c>
      <c r="F108" s="58"/>
      <c r="G108" s="39"/>
    </row>
    <row r="109" spans="1:7" ht="55.2" customHeight="1">
      <c r="A109" s="52" t="s">
        <v>159</v>
      </c>
      <c r="B109" s="91" t="s">
        <v>707</v>
      </c>
      <c r="C109" s="69" t="s">
        <v>215</v>
      </c>
      <c r="D109" s="55">
        <f>11.75*2</f>
        <v>23.5</v>
      </c>
      <c r="E109" s="58">
        <v>53.78</v>
      </c>
      <c r="F109" s="58"/>
      <c r="G109" s="39"/>
    </row>
    <row r="110" spans="1:7" ht="14.4">
      <c r="A110" s="76" t="s">
        <v>160</v>
      </c>
      <c r="B110" s="262" t="s">
        <v>102</v>
      </c>
      <c r="C110" s="262"/>
      <c r="D110" s="262"/>
      <c r="E110" s="262"/>
      <c r="F110" s="262"/>
      <c r="G110" s="35"/>
    </row>
    <row r="111" spans="1:7" ht="52.2" customHeight="1">
      <c r="A111" s="6" t="s">
        <v>161</v>
      </c>
      <c r="B111" s="130" t="s">
        <v>725</v>
      </c>
      <c r="C111" s="131" t="s">
        <v>215</v>
      </c>
      <c r="D111" s="132">
        <v>7</v>
      </c>
      <c r="E111" s="59">
        <v>34.950000000000003</v>
      </c>
      <c r="F111" s="59">
        <f>E111*D111</f>
        <v>244.65000000000003</v>
      </c>
      <c r="G111" s="39"/>
    </row>
    <row r="112" spans="1:7" ht="14.4">
      <c r="A112" s="76" t="s">
        <v>162</v>
      </c>
      <c r="B112" s="262" t="s">
        <v>45</v>
      </c>
      <c r="C112" s="262"/>
      <c r="D112" s="262"/>
      <c r="E112" s="262"/>
      <c r="F112" s="262"/>
      <c r="G112" s="35"/>
    </row>
    <row r="113" spans="1:7" ht="34.5" customHeight="1">
      <c r="A113" s="52" t="s">
        <v>163</v>
      </c>
      <c r="B113" s="91" t="s">
        <v>712</v>
      </c>
      <c r="C113" s="54" t="s">
        <v>12</v>
      </c>
      <c r="D113" s="133">
        <f>D115+D116+D117</f>
        <v>206.7</v>
      </c>
      <c r="E113" s="58">
        <v>13.63</v>
      </c>
      <c r="F113" s="58">
        <f>E113*D113</f>
        <v>2817.3209999999999</v>
      </c>
      <c r="G113" s="39"/>
    </row>
    <row r="114" spans="1:7" ht="14.4">
      <c r="A114" s="52" t="s">
        <v>164</v>
      </c>
      <c r="B114" s="91" t="s">
        <v>713</v>
      </c>
      <c r="C114" s="54" t="s">
        <v>12</v>
      </c>
      <c r="D114" s="133">
        <f>D113</f>
        <v>206.7</v>
      </c>
      <c r="E114" s="58">
        <v>5.08</v>
      </c>
      <c r="F114" s="58">
        <f t="shared" ref="F114:F117" si="12">E114*D114</f>
        <v>1050.0360000000001</v>
      </c>
      <c r="G114" s="39"/>
    </row>
    <row r="115" spans="1:7" ht="51.6" customHeight="1">
      <c r="A115" s="52" t="s">
        <v>165</v>
      </c>
      <c r="B115" s="91" t="s">
        <v>714</v>
      </c>
      <c r="C115" s="54" t="s">
        <v>12</v>
      </c>
      <c r="D115" s="133">
        <f>1.6*50</f>
        <v>80</v>
      </c>
      <c r="E115" s="58">
        <v>6.46</v>
      </c>
      <c r="F115" s="58">
        <f t="shared" si="12"/>
        <v>516.79999999999995</v>
      </c>
      <c r="G115" s="39"/>
    </row>
    <row r="116" spans="1:7" ht="45" customHeight="1">
      <c r="A116" s="52" t="s">
        <v>750</v>
      </c>
      <c r="B116" s="91" t="s">
        <v>715</v>
      </c>
      <c r="C116" s="54" t="s">
        <v>12</v>
      </c>
      <c r="D116" s="133">
        <f>50*1.4</f>
        <v>70</v>
      </c>
      <c r="E116" s="58">
        <v>7.1</v>
      </c>
      <c r="F116" s="58">
        <f t="shared" si="12"/>
        <v>497</v>
      </c>
      <c r="G116" s="39"/>
    </row>
    <row r="117" spans="1:7" ht="39.6">
      <c r="A117" s="52" t="s">
        <v>751</v>
      </c>
      <c r="B117" s="91" t="s">
        <v>716</v>
      </c>
      <c r="C117" s="54" t="s">
        <v>12</v>
      </c>
      <c r="D117" s="133">
        <f>18.9*3</f>
        <v>56.699999999999996</v>
      </c>
      <c r="E117" s="58">
        <v>6.09</v>
      </c>
      <c r="F117" s="58">
        <f t="shared" si="12"/>
        <v>345.30299999999994</v>
      </c>
      <c r="G117" s="39"/>
    </row>
    <row r="118" spans="1:7" ht="14.4">
      <c r="A118" s="76" t="s">
        <v>166</v>
      </c>
      <c r="B118" s="262" t="s">
        <v>111</v>
      </c>
      <c r="C118" s="262"/>
      <c r="D118" s="262"/>
      <c r="E118" s="262"/>
      <c r="F118" s="262"/>
      <c r="G118" s="35"/>
    </row>
    <row r="119" spans="1:7" ht="84.6" customHeight="1">
      <c r="A119" s="134" t="s">
        <v>167</v>
      </c>
      <c r="B119" s="84" t="s">
        <v>745</v>
      </c>
      <c r="C119" s="7" t="s">
        <v>12</v>
      </c>
      <c r="D119" s="83">
        <v>13</v>
      </c>
      <c r="E119" s="58">
        <v>234</v>
      </c>
      <c r="F119" s="58">
        <f>E119*D119</f>
        <v>3042</v>
      </c>
      <c r="G119" s="39"/>
    </row>
    <row r="120" spans="1:7" ht="51.6" customHeight="1">
      <c r="A120" s="134" t="s">
        <v>168</v>
      </c>
      <c r="B120" s="98" t="s">
        <v>116</v>
      </c>
      <c r="C120" s="87" t="s">
        <v>637</v>
      </c>
      <c r="D120" s="88">
        <v>2</v>
      </c>
      <c r="E120" s="89"/>
      <c r="F120" s="89">
        <f>E120*D120</f>
        <v>0</v>
      </c>
      <c r="G120" s="39"/>
    </row>
    <row r="121" spans="1:7" ht="14.4">
      <c r="A121" s="76" t="s">
        <v>169</v>
      </c>
      <c r="B121" s="262" t="s">
        <v>58</v>
      </c>
      <c r="C121" s="262"/>
      <c r="D121" s="262"/>
      <c r="E121" s="262"/>
      <c r="F121" s="262"/>
      <c r="G121" s="35"/>
    </row>
    <row r="122" spans="1:7" ht="31.8" customHeight="1">
      <c r="A122" s="52" t="s">
        <v>170</v>
      </c>
      <c r="B122" s="84" t="s">
        <v>720</v>
      </c>
      <c r="C122" s="54" t="s">
        <v>12</v>
      </c>
      <c r="D122" s="55">
        <v>101</v>
      </c>
      <c r="E122" s="58">
        <v>38.450000000000003</v>
      </c>
      <c r="F122" s="58">
        <f>E122*D122</f>
        <v>3883.4500000000003</v>
      </c>
      <c r="G122" s="39"/>
    </row>
    <row r="123" spans="1:7" ht="26.4">
      <c r="A123" s="52" t="s">
        <v>172</v>
      </c>
      <c r="B123" s="86" t="s">
        <v>721</v>
      </c>
      <c r="C123" s="135" t="s">
        <v>215</v>
      </c>
      <c r="D123" s="136">
        <v>51</v>
      </c>
      <c r="E123" s="89">
        <v>6.75</v>
      </c>
      <c r="F123" s="89">
        <f>E123*D123</f>
        <v>344.25</v>
      </c>
      <c r="G123" s="39"/>
    </row>
    <row r="124" spans="1:7" ht="14.4">
      <c r="A124" s="76" t="s">
        <v>173</v>
      </c>
      <c r="B124" s="262" t="s">
        <v>74</v>
      </c>
      <c r="C124" s="262"/>
      <c r="D124" s="262"/>
      <c r="E124" s="262"/>
      <c r="F124" s="262"/>
      <c r="G124" s="35"/>
    </row>
    <row r="125" spans="1:7" ht="106.8" customHeight="1">
      <c r="A125" s="52" t="s">
        <v>174</v>
      </c>
      <c r="B125" s="99" t="s">
        <v>124</v>
      </c>
      <c r="C125" s="54" t="s">
        <v>637</v>
      </c>
      <c r="D125" s="55">
        <f>8*2</f>
        <v>16</v>
      </c>
      <c r="E125" s="58">
        <v>43.92</v>
      </c>
      <c r="F125" s="58">
        <f t="shared" ref="F125:F130" si="13">E125*D125</f>
        <v>702.72</v>
      </c>
      <c r="G125" s="39"/>
    </row>
    <row r="126" spans="1:7" ht="94.8" customHeight="1">
      <c r="A126" s="52" t="s">
        <v>175</v>
      </c>
      <c r="B126" s="99" t="s">
        <v>126</v>
      </c>
      <c r="C126" s="54" t="s">
        <v>637</v>
      </c>
      <c r="D126" s="55">
        <v>2</v>
      </c>
      <c r="E126" s="58">
        <v>49.16</v>
      </c>
      <c r="F126" s="58">
        <f t="shared" si="13"/>
        <v>98.32</v>
      </c>
      <c r="G126" s="39"/>
    </row>
    <row r="127" spans="1:7" ht="65.400000000000006" customHeight="1">
      <c r="A127" s="52" t="s">
        <v>176</v>
      </c>
      <c r="B127" s="99" t="s">
        <v>128</v>
      </c>
      <c r="C127" s="54" t="s">
        <v>637</v>
      </c>
      <c r="D127" s="55">
        <v>2</v>
      </c>
      <c r="E127" s="58">
        <v>45.89</v>
      </c>
      <c r="F127" s="58">
        <f t="shared" si="13"/>
        <v>91.78</v>
      </c>
      <c r="G127" s="39"/>
    </row>
    <row r="128" spans="1:7" ht="104.4" customHeight="1">
      <c r="A128" s="52" t="s">
        <v>177</v>
      </c>
      <c r="B128" s="99" t="s">
        <v>130</v>
      </c>
      <c r="C128" s="54" t="s">
        <v>637</v>
      </c>
      <c r="D128" s="55">
        <v>8</v>
      </c>
      <c r="E128" s="58">
        <v>132.41999999999999</v>
      </c>
      <c r="F128" s="58">
        <f t="shared" si="13"/>
        <v>1059.3599999999999</v>
      </c>
      <c r="G128" s="39"/>
    </row>
    <row r="129" spans="1:7" ht="53.4" customHeight="1">
      <c r="A129" s="52" t="s">
        <v>178</v>
      </c>
      <c r="B129" s="91" t="s">
        <v>748</v>
      </c>
      <c r="C129" s="54" t="s">
        <v>637</v>
      </c>
      <c r="D129" s="55">
        <v>4</v>
      </c>
      <c r="E129" s="58">
        <v>178.96</v>
      </c>
      <c r="F129" s="58">
        <f t="shared" si="13"/>
        <v>715.84</v>
      </c>
      <c r="G129" s="39"/>
    </row>
    <row r="130" spans="1:7" ht="75" customHeight="1">
      <c r="A130" s="52" t="s">
        <v>179</v>
      </c>
      <c r="B130" s="99" t="s">
        <v>139</v>
      </c>
      <c r="C130" s="54" t="s">
        <v>637</v>
      </c>
      <c r="D130" s="55">
        <v>1</v>
      </c>
      <c r="E130" s="58">
        <v>68.83</v>
      </c>
      <c r="F130" s="58">
        <f t="shared" si="13"/>
        <v>68.83</v>
      </c>
      <c r="G130" s="39"/>
    </row>
    <row r="131" spans="1:7" ht="86.4" customHeight="1">
      <c r="A131" s="52" t="s">
        <v>180</v>
      </c>
      <c r="B131" s="91" t="s">
        <v>749</v>
      </c>
      <c r="C131" s="54" t="s">
        <v>732</v>
      </c>
      <c r="D131" s="55">
        <v>1</v>
      </c>
      <c r="E131" s="58">
        <v>350</v>
      </c>
      <c r="F131" s="58">
        <f>E131*D131</f>
        <v>350</v>
      </c>
      <c r="G131" s="39"/>
    </row>
    <row r="132" spans="1:7" ht="14.4">
      <c r="A132" s="76" t="s">
        <v>181</v>
      </c>
      <c r="B132" s="262" t="s">
        <v>68</v>
      </c>
      <c r="C132" s="262"/>
      <c r="D132" s="262"/>
      <c r="E132" s="262"/>
      <c r="F132" s="262"/>
      <c r="G132" s="35"/>
    </row>
    <row r="133" spans="1:7" ht="14.4">
      <c r="A133" s="52" t="s">
        <v>182</v>
      </c>
      <c r="B133" s="99" t="s">
        <v>70</v>
      </c>
      <c r="C133" s="122" t="s">
        <v>12</v>
      </c>
      <c r="D133" s="123">
        <v>78</v>
      </c>
      <c r="E133" s="113">
        <v>1.2</v>
      </c>
      <c r="F133" s="113">
        <f>E133*D133</f>
        <v>93.6</v>
      </c>
      <c r="G133" s="41"/>
    </row>
    <row r="134" spans="1:7" ht="26.4">
      <c r="A134" s="52" t="s">
        <v>183</v>
      </c>
      <c r="B134" s="91" t="s">
        <v>730</v>
      </c>
      <c r="C134" s="122" t="s">
        <v>637</v>
      </c>
      <c r="D134" s="123">
        <v>3</v>
      </c>
      <c r="E134" s="113">
        <v>25.09</v>
      </c>
      <c r="F134" s="113">
        <f>E134*D134</f>
        <v>75.27</v>
      </c>
      <c r="G134" s="41"/>
    </row>
    <row r="135" spans="1:7" ht="14.4">
      <c r="A135" s="52" t="s">
        <v>184</v>
      </c>
      <c r="B135" s="91" t="s">
        <v>752</v>
      </c>
      <c r="C135" s="122" t="s">
        <v>732</v>
      </c>
      <c r="D135" s="123">
        <v>1</v>
      </c>
      <c r="E135" s="113">
        <v>50</v>
      </c>
      <c r="F135" s="113">
        <f>E135*D135</f>
        <v>50</v>
      </c>
      <c r="G135" s="41"/>
    </row>
    <row r="136" spans="1:7" s="139" customFormat="1" ht="14.4">
      <c r="A136" s="138" t="s">
        <v>185</v>
      </c>
      <c r="B136" s="262" t="s">
        <v>147</v>
      </c>
      <c r="C136" s="262"/>
      <c r="D136" s="262"/>
      <c r="E136" s="262"/>
      <c r="F136" s="262"/>
      <c r="G136" s="35"/>
    </row>
    <row r="137" spans="1:7" s="139" customFormat="1" ht="14.4">
      <c r="A137" s="143" t="s">
        <v>186</v>
      </c>
      <c r="B137" s="142" t="s">
        <v>747</v>
      </c>
      <c r="C137" s="54" t="s">
        <v>637</v>
      </c>
      <c r="D137" s="55">
        <v>2</v>
      </c>
      <c r="E137" s="58">
        <v>325</v>
      </c>
      <c r="F137" s="58">
        <f t="shared" ref="F137" si="14">E137*D137</f>
        <v>650</v>
      </c>
      <c r="G137" s="39"/>
    </row>
    <row r="138" spans="1:7" s="139" customFormat="1" ht="14.4">
      <c r="A138" s="140">
        <v>3</v>
      </c>
      <c r="B138" s="265" t="s">
        <v>29</v>
      </c>
      <c r="C138" s="266"/>
      <c r="D138" s="266"/>
      <c r="E138" s="266"/>
      <c r="F138" s="266"/>
      <c r="G138" s="141"/>
    </row>
    <row r="139" spans="1:7" ht="14.4">
      <c r="A139" s="51">
        <v>3.1</v>
      </c>
      <c r="B139" s="267" t="s">
        <v>187</v>
      </c>
      <c r="C139" s="267"/>
      <c r="D139" s="267"/>
      <c r="E139" s="267"/>
      <c r="F139" s="267"/>
      <c r="G139" s="35"/>
    </row>
    <row r="140" spans="1:7" ht="14.4">
      <c r="A140" s="51" t="s">
        <v>188</v>
      </c>
      <c r="B140" s="267" t="s">
        <v>189</v>
      </c>
      <c r="C140" s="267"/>
      <c r="D140" s="267"/>
      <c r="E140" s="267"/>
      <c r="F140" s="267"/>
      <c r="G140" s="35"/>
    </row>
    <row r="141" spans="1:7" ht="15.6" customHeight="1">
      <c r="A141" s="118" t="s">
        <v>190</v>
      </c>
      <c r="B141" s="268" t="s">
        <v>191</v>
      </c>
      <c r="C141" s="268"/>
      <c r="D141" s="268"/>
      <c r="E141" s="268"/>
      <c r="F141" s="268"/>
      <c r="G141" s="35"/>
    </row>
    <row r="142" spans="1:7" ht="14.4">
      <c r="A142" s="76" t="s">
        <v>192</v>
      </c>
      <c r="B142" s="262" t="s">
        <v>193</v>
      </c>
      <c r="C142" s="262"/>
      <c r="D142" s="262"/>
      <c r="E142" s="262"/>
      <c r="F142" s="262"/>
      <c r="G142" s="35"/>
    </row>
    <row r="143" spans="1:7" ht="14.4">
      <c r="A143" s="52" t="s">
        <v>194</v>
      </c>
      <c r="B143" s="99" t="s">
        <v>195</v>
      </c>
      <c r="C143" s="54" t="s">
        <v>12</v>
      </c>
      <c r="D143" s="55">
        <v>53</v>
      </c>
      <c r="E143" s="58">
        <v>1.94</v>
      </c>
      <c r="F143" s="58">
        <f>E143*D143</f>
        <v>102.82</v>
      </c>
      <c r="G143" s="39"/>
    </row>
    <row r="144" spans="1:7" ht="14.4">
      <c r="A144" s="76" t="s">
        <v>196</v>
      </c>
      <c r="B144" s="262" t="s">
        <v>197</v>
      </c>
      <c r="C144" s="262"/>
      <c r="D144" s="262"/>
      <c r="E144" s="262"/>
      <c r="F144" s="262"/>
      <c r="G144" s="35"/>
    </row>
    <row r="145" spans="1:7" ht="14.4">
      <c r="A145" s="52" t="s">
        <v>198</v>
      </c>
      <c r="B145" s="142" t="s">
        <v>753</v>
      </c>
      <c r="C145" s="54" t="s">
        <v>200</v>
      </c>
      <c r="D145" s="55">
        <v>5.5</v>
      </c>
      <c r="E145" s="58">
        <v>13.67</v>
      </c>
      <c r="F145" s="58">
        <f>E145*D145</f>
        <v>75.185000000000002</v>
      </c>
      <c r="G145" s="39"/>
    </row>
    <row r="146" spans="1:7" ht="27">
      <c r="A146" s="52" t="s">
        <v>201</v>
      </c>
      <c r="B146" s="92" t="s">
        <v>754</v>
      </c>
      <c r="C146" s="54" t="s">
        <v>200</v>
      </c>
      <c r="D146" s="55">
        <v>6.1</v>
      </c>
      <c r="E146" s="58">
        <v>45.85</v>
      </c>
      <c r="F146" s="58">
        <f t="shared" ref="F146:F148" si="15">E146*D146</f>
        <v>279.685</v>
      </c>
      <c r="G146" s="39"/>
    </row>
    <row r="147" spans="1:7" ht="14.4">
      <c r="A147" s="52" t="s">
        <v>203</v>
      </c>
      <c r="B147" s="99" t="s">
        <v>204</v>
      </c>
      <c r="C147" s="54" t="s">
        <v>200</v>
      </c>
      <c r="D147" s="55">
        <v>5.3</v>
      </c>
      <c r="E147" s="58"/>
      <c r="F147" s="58">
        <f t="shared" si="15"/>
        <v>0</v>
      </c>
      <c r="G147" s="39"/>
    </row>
    <row r="148" spans="1:7" ht="14.4">
      <c r="A148" s="52" t="s">
        <v>205</v>
      </c>
      <c r="B148" s="99" t="s">
        <v>206</v>
      </c>
      <c r="C148" s="54" t="s">
        <v>200</v>
      </c>
      <c r="D148" s="55">
        <v>6</v>
      </c>
      <c r="E148" s="58"/>
      <c r="F148" s="58">
        <f t="shared" si="15"/>
        <v>0</v>
      </c>
      <c r="G148" s="39"/>
    </row>
    <row r="149" spans="1:7" ht="14.4">
      <c r="A149" s="76" t="s">
        <v>207</v>
      </c>
      <c r="B149" s="262" t="s">
        <v>208</v>
      </c>
      <c r="C149" s="262"/>
      <c r="D149" s="262"/>
      <c r="E149" s="262"/>
      <c r="F149" s="262"/>
      <c r="G149" s="35"/>
    </row>
    <row r="150" spans="1:7" ht="14.4">
      <c r="A150" s="52" t="s">
        <v>209</v>
      </c>
      <c r="B150" s="99" t="s">
        <v>210</v>
      </c>
      <c r="C150" s="54" t="s">
        <v>200</v>
      </c>
      <c r="D150" s="55">
        <v>1.5</v>
      </c>
      <c r="E150" s="58"/>
      <c r="F150" s="58"/>
      <c r="G150" s="39"/>
    </row>
    <row r="151" spans="1:7" ht="14.4">
      <c r="A151" s="52" t="s">
        <v>211</v>
      </c>
      <c r="B151" s="99" t="s">
        <v>212</v>
      </c>
      <c r="C151" s="54" t="s">
        <v>200</v>
      </c>
      <c r="D151" s="55">
        <v>2.5</v>
      </c>
      <c r="E151" s="58"/>
      <c r="F151" s="58"/>
      <c r="G151" s="39"/>
    </row>
    <row r="152" spans="1:7" ht="14.4">
      <c r="A152" s="52" t="s">
        <v>213</v>
      </c>
      <c r="B152" s="99" t="s">
        <v>214</v>
      </c>
      <c r="C152" s="54" t="s">
        <v>215</v>
      </c>
      <c r="D152" s="55">
        <v>24</v>
      </c>
      <c r="E152" s="58"/>
      <c r="F152" s="58"/>
      <c r="G152" s="39"/>
    </row>
    <row r="153" spans="1:7" ht="14.4">
      <c r="A153" s="52" t="s">
        <v>216</v>
      </c>
      <c r="B153" s="99" t="s">
        <v>217</v>
      </c>
      <c r="C153" s="54" t="s">
        <v>12</v>
      </c>
      <c r="D153" s="55">
        <v>53</v>
      </c>
      <c r="E153" s="58"/>
      <c r="F153" s="58"/>
      <c r="G153" s="39"/>
    </row>
    <row r="154" spans="1:7" ht="14.4">
      <c r="A154" s="76" t="s">
        <v>218</v>
      </c>
      <c r="B154" s="262" t="s">
        <v>98</v>
      </c>
      <c r="C154" s="262"/>
      <c r="D154" s="262"/>
      <c r="E154" s="262"/>
      <c r="F154" s="262"/>
      <c r="G154" s="35"/>
    </row>
    <row r="155" spans="1:7" ht="39.6">
      <c r="A155" s="52" t="s">
        <v>219</v>
      </c>
      <c r="B155" s="99" t="s">
        <v>220</v>
      </c>
      <c r="C155" s="54" t="s">
        <v>12</v>
      </c>
      <c r="D155" s="55">
        <v>50</v>
      </c>
      <c r="E155" s="58"/>
      <c r="F155" s="58"/>
      <c r="G155" s="39"/>
    </row>
    <row r="156" spans="1:7" ht="39.6">
      <c r="A156" s="52" t="s">
        <v>221</v>
      </c>
      <c r="B156" s="99" t="s">
        <v>222</v>
      </c>
      <c r="C156" s="69" t="s">
        <v>215</v>
      </c>
      <c r="D156" s="55">
        <v>13</v>
      </c>
      <c r="E156" s="58"/>
      <c r="F156" s="58"/>
      <c r="G156" s="39"/>
    </row>
    <row r="157" spans="1:7" ht="14.4">
      <c r="A157" s="76" t="s">
        <v>223</v>
      </c>
      <c r="B157" s="262" t="s">
        <v>45</v>
      </c>
      <c r="C157" s="262"/>
      <c r="D157" s="262"/>
      <c r="E157" s="262"/>
      <c r="F157" s="262"/>
      <c r="G157" s="35"/>
    </row>
    <row r="158" spans="1:7" ht="26.4">
      <c r="A158" s="52" t="s">
        <v>224</v>
      </c>
      <c r="B158" s="99" t="s">
        <v>225</v>
      </c>
      <c r="C158" s="54" t="s">
        <v>12</v>
      </c>
      <c r="D158" s="55">
        <v>53</v>
      </c>
      <c r="E158" s="58"/>
      <c r="F158" s="58"/>
      <c r="G158" s="39"/>
    </row>
    <row r="159" spans="1:7" ht="14.4">
      <c r="A159" s="52" t="s">
        <v>226</v>
      </c>
      <c r="B159" s="99" t="s">
        <v>227</v>
      </c>
      <c r="C159" s="54" t="s">
        <v>12</v>
      </c>
      <c r="D159" s="55">
        <v>24</v>
      </c>
      <c r="E159" s="58"/>
      <c r="F159" s="58"/>
      <c r="G159" s="39"/>
    </row>
    <row r="160" spans="1:7" ht="14.4">
      <c r="A160" s="76" t="s">
        <v>228</v>
      </c>
      <c r="B160" s="262" t="s">
        <v>74</v>
      </c>
      <c r="C160" s="262"/>
      <c r="D160" s="262"/>
      <c r="E160" s="262"/>
      <c r="F160" s="262"/>
      <c r="G160" s="35"/>
    </row>
    <row r="161" spans="1:7" ht="69" customHeight="1">
      <c r="A161" s="52" t="s">
        <v>229</v>
      </c>
      <c r="B161" s="99" t="s">
        <v>136</v>
      </c>
      <c r="C161" s="54" t="s">
        <v>637</v>
      </c>
      <c r="D161" s="55">
        <v>6</v>
      </c>
      <c r="E161" s="58"/>
      <c r="F161" s="58"/>
      <c r="G161" s="39"/>
    </row>
    <row r="162" spans="1:7" ht="52.8">
      <c r="A162" s="52" t="s">
        <v>230</v>
      </c>
      <c r="B162" s="99" t="s">
        <v>78</v>
      </c>
      <c r="C162" s="54" t="s">
        <v>637</v>
      </c>
      <c r="D162" s="55">
        <v>1</v>
      </c>
      <c r="E162" s="58"/>
      <c r="F162" s="58"/>
      <c r="G162" s="39"/>
    </row>
    <row r="163" spans="1:7" ht="14.4">
      <c r="A163" s="4">
        <v>3.2</v>
      </c>
      <c r="B163" s="263" t="s">
        <v>231</v>
      </c>
      <c r="C163" s="264"/>
      <c r="D163" s="264"/>
      <c r="E163" s="264"/>
      <c r="F163" s="264"/>
      <c r="G163" s="35"/>
    </row>
    <row r="164" spans="1:7" ht="14.4">
      <c r="A164" s="4" t="s">
        <v>232</v>
      </c>
      <c r="B164" s="259" t="s">
        <v>233</v>
      </c>
      <c r="C164" s="248"/>
      <c r="D164" s="249"/>
      <c r="E164" s="56"/>
      <c r="F164" s="56"/>
      <c r="G164" s="35"/>
    </row>
    <row r="165" spans="1:7" ht="14.4">
      <c r="A165" s="251" t="s">
        <v>234</v>
      </c>
      <c r="B165" s="253" t="s">
        <v>235</v>
      </c>
      <c r="C165" s="254"/>
      <c r="D165" s="255"/>
      <c r="E165" s="56"/>
      <c r="F165" s="56"/>
      <c r="G165" s="35"/>
    </row>
    <row r="166" spans="1:7" ht="14.4">
      <c r="A166" s="252"/>
      <c r="B166" s="256"/>
      <c r="C166" s="257"/>
      <c r="D166" s="258"/>
      <c r="E166" s="56"/>
      <c r="F166" s="56"/>
      <c r="G166" s="35"/>
    </row>
    <row r="167" spans="1:7" ht="14.4">
      <c r="A167" s="10" t="s">
        <v>194</v>
      </c>
      <c r="B167" s="247" t="s">
        <v>193</v>
      </c>
      <c r="C167" s="248"/>
      <c r="D167" s="249"/>
      <c r="E167" s="56"/>
      <c r="F167" s="56"/>
      <c r="G167" s="35"/>
    </row>
    <row r="168" spans="1:7" ht="14.4">
      <c r="A168" s="6" t="s">
        <v>236</v>
      </c>
      <c r="B168" s="11" t="s">
        <v>237</v>
      </c>
      <c r="C168" s="7" t="s">
        <v>12</v>
      </c>
      <c r="D168" s="8">
        <v>49.68</v>
      </c>
      <c r="E168" s="59"/>
      <c r="F168" s="59"/>
      <c r="G168" s="39"/>
    </row>
    <row r="169" spans="1:7" ht="14.4">
      <c r="A169" s="10" t="s">
        <v>238</v>
      </c>
      <c r="B169" s="247" t="s">
        <v>197</v>
      </c>
      <c r="C169" s="248"/>
      <c r="D169" s="249"/>
      <c r="E169" s="56"/>
      <c r="F169" s="56"/>
      <c r="G169" s="35"/>
    </row>
    <row r="170" spans="1:7" ht="14.4">
      <c r="A170" s="6" t="s">
        <v>239</v>
      </c>
      <c r="B170" s="11" t="s">
        <v>199</v>
      </c>
      <c r="C170" s="7" t="s">
        <v>200</v>
      </c>
      <c r="D170" s="8">
        <v>3.3</v>
      </c>
      <c r="E170" s="59"/>
      <c r="F170" s="59"/>
      <c r="G170" s="39"/>
    </row>
    <row r="171" spans="1:7" ht="14.4">
      <c r="A171" s="6" t="s">
        <v>240</v>
      </c>
      <c r="B171" s="11" t="s">
        <v>202</v>
      </c>
      <c r="C171" s="7" t="s">
        <v>200</v>
      </c>
      <c r="D171" s="8">
        <v>3.3</v>
      </c>
      <c r="E171" s="59"/>
      <c r="F171" s="59"/>
      <c r="G171" s="39"/>
    </row>
    <row r="172" spans="1:7" ht="14.4">
      <c r="A172" s="6" t="s">
        <v>241</v>
      </c>
      <c r="B172" s="11" t="s">
        <v>204</v>
      </c>
      <c r="C172" s="7" t="s">
        <v>200</v>
      </c>
      <c r="D172" s="8">
        <v>6.4</v>
      </c>
      <c r="E172" s="59"/>
      <c r="F172" s="59"/>
      <c r="G172" s="39"/>
    </row>
    <row r="173" spans="1:7" ht="14.4">
      <c r="A173" s="6" t="s">
        <v>242</v>
      </c>
      <c r="B173" s="11" t="s">
        <v>206</v>
      </c>
      <c r="C173" s="7" t="s">
        <v>200</v>
      </c>
      <c r="D173" s="8">
        <v>7</v>
      </c>
      <c r="E173" s="59"/>
      <c r="F173" s="59"/>
      <c r="G173" s="39"/>
    </row>
    <row r="174" spans="1:7" ht="14.4">
      <c r="A174" s="10" t="s">
        <v>243</v>
      </c>
      <c r="B174" s="247" t="s">
        <v>208</v>
      </c>
      <c r="C174" s="248"/>
      <c r="D174" s="249"/>
      <c r="E174" s="56"/>
      <c r="F174" s="56"/>
      <c r="G174" s="35"/>
    </row>
    <row r="175" spans="1:7" ht="26.4">
      <c r="A175" s="6" t="s">
        <v>244</v>
      </c>
      <c r="B175" s="11" t="s">
        <v>245</v>
      </c>
      <c r="C175" s="7" t="s">
        <v>200</v>
      </c>
      <c r="D175" s="8">
        <f>29*0.45*0.25</f>
        <v>3.2625000000000002</v>
      </c>
      <c r="E175" s="59"/>
      <c r="F175" s="59"/>
      <c r="G175" s="39"/>
    </row>
    <row r="176" spans="1:7" ht="14.4">
      <c r="A176" s="6" t="s">
        <v>246</v>
      </c>
      <c r="B176" s="11" t="s">
        <v>247</v>
      </c>
      <c r="C176" s="7" t="s">
        <v>12</v>
      </c>
      <c r="D176" s="8">
        <v>64</v>
      </c>
      <c r="E176" s="59"/>
      <c r="F176" s="59"/>
      <c r="G176" s="39"/>
    </row>
    <row r="177" spans="1:7" ht="26.4">
      <c r="A177" s="6" t="s">
        <v>248</v>
      </c>
      <c r="B177" s="11" t="s">
        <v>249</v>
      </c>
      <c r="C177" s="7" t="s">
        <v>12</v>
      </c>
      <c r="D177" s="8">
        <v>87</v>
      </c>
      <c r="E177" s="59"/>
      <c r="F177" s="59"/>
      <c r="G177" s="39"/>
    </row>
    <row r="178" spans="1:7" ht="14.4">
      <c r="A178" s="10" t="s">
        <v>250</v>
      </c>
      <c r="B178" s="247" t="s">
        <v>32</v>
      </c>
      <c r="C178" s="248"/>
      <c r="D178" s="249"/>
      <c r="E178" s="56"/>
      <c r="F178" s="56"/>
      <c r="G178" s="35"/>
    </row>
    <row r="179" spans="1:7" ht="66">
      <c r="A179" s="6" t="s">
        <v>251</v>
      </c>
      <c r="B179" s="11" t="s">
        <v>252</v>
      </c>
      <c r="C179" s="7" t="s">
        <v>12</v>
      </c>
      <c r="D179" s="8">
        <v>75</v>
      </c>
      <c r="E179" s="59"/>
      <c r="F179" s="59"/>
      <c r="G179" s="39"/>
    </row>
    <row r="180" spans="1:7" ht="39.6">
      <c r="A180" s="6" t="s">
        <v>253</v>
      </c>
      <c r="B180" s="11" t="s">
        <v>35</v>
      </c>
      <c r="C180" s="7" t="s">
        <v>36</v>
      </c>
      <c r="D180" s="8">
        <v>8.1999999999999993</v>
      </c>
      <c r="E180" s="59"/>
      <c r="F180" s="59"/>
      <c r="G180" s="39"/>
    </row>
    <row r="181" spans="1:7" ht="14.4">
      <c r="A181" s="10" t="s">
        <v>254</v>
      </c>
      <c r="B181" s="247" t="s">
        <v>102</v>
      </c>
      <c r="C181" s="248"/>
      <c r="D181" s="249"/>
      <c r="E181" s="56"/>
      <c r="F181" s="56"/>
      <c r="G181" s="35"/>
    </row>
    <row r="182" spans="1:7" ht="39.6">
      <c r="A182" s="6" t="s">
        <v>255</v>
      </c>
      <c r="B182" s="11" t="s">
        <v>104</v>
      </c>
      <c r="C182" s="7" t="s">
        <v>36</v>
      </c>
      <c r="D182" s="8">
        <v>3</v>
      </c>
      <c r="E182" s="59"/>
      <c r="F182" s="59"/>
      <c r="G182" s="39"/>
    </row>
    <row r="183" spans="1:7" ht="14.4">
      <c r="A183" s="10" t="s">
        <v>256</v>
      </c>
      <c r="B183" s="247" t="s">
        <v>45</v>
      </c>
      <c r="C183" s="248"/>
      <c r="D183" s="249"/>
      <c r="E183" s="56"/>
      <c r="F183" s="56"/>
      <c r="G183" s="35"/>
    </row>
    <row r="184" spans="1:7" ht="26.4">
      <c r="A184" s="6" t="s">
        <v>257</v>
      </c>
      <c r="B184" s="11" t="s">
        <v>107</v>
      </c>
      <c r="C184" s="7" t="s">
        <v>12</v>
      </c>
      <c r="D184" s="8">
        <v>144</v>
      </c>
      <c r="E184" s="59"/>
      <c r="F184" s="59"/>
      <c r="G184" s="39"/>
    </row>
    <row r="185" spans="1:7" ht="38.25" customHeight="1">
      <c r="A185" s="6" t="s">
        <v>258</v>
      </c>
      <c r="B185" s="11" t="s">
        <v>48</v>
      </c>
      <c r="C185" s="7" t="s">
        <v>12</v>
      </c>
      <c r="D185" s="8">
        <v>120</v>
      </c>
      <c r="E185" s="59"/>
      <c r="F185" s="59"/>
      <c r="G185" s="39"/>
    </row>
    <row r="186" spans="1:7" ht="39.6">
      <c r="A186" s="6" t="s">
        <v>259</v>
      </c>
      <c r="B186" s="11" t="s">
        <v>50</v>
      </c>
      <c r="C186" s="7" t="s">
        <v>12</v>
      </c>
      <c r="D186" s="8">
        <v>170</v>
      </c>
      <c r="E186" s="59"/>
      <c r="F186" s="59"/>
      <c r="G186" s="39"/>
    </row>
    <row r="187" spans="1:7" ht="14.4">
      <c r="A187" s="10" t="s">
        <v>260</v>
      </c>
      <c r="B187" s="247" t="s">
        <v>111</v>
      </c>
      <c r="C187" s="248"/>
      <c r="D187" s="249"/>
      <c r="E187" s="56"/>
      <c r="F187" s="56"/>
      <c r="G187" s="35"/>
    </row>
    <row r="188" spans="1:7" ht="45.75" customHeight="1">
      <c r="A188" s="6" t="s">
        <v>261</v>
      </c>
      <c r="B188" s="11" t="s">
        <v>113</v>
      </c>
      <c r="C188" s="7" t="s">
        <v>12</v>
      </c>
      <c r="D188" s="8">
        <v>10.4</v>
      </c>
      <c r="E188" s="59"/>
      <c r="F188" s="59"/>
      <c r="G188" s="39"/>
    </row>
    <row r="189" spans="1:7" ht="52.8">
      <c r="A189" s="6" t="s">
        <v>262</v>
      </c>
      <c r="B189" s="11" t="s">
        <v>115</v>
      </c>
      <c r="C189" s="7" t="s">
        <v>12</v>
      </c>
      <c r="D189" s="8">
        <v>10.4</v>
      </c>
      <c r="E189" s="59"/>
      <c r="F189" s="59"/>
      <c r="G189" s="39"/>
    </row>
    <row r="190" spans="1:7" ht="39.6">
      <c r="A190" s="6" t="s">
        <v>263</v>
      </c>
      <c r="B190" s="11" t="s">
        <v>116</v>
      </c>
      <c r="C190" s="7" t="s">
        <v>637</v>
      </c>
      <c r="D190" s="8">
        <v>1</v>
      </c>
      <c r="E190" s="59"/>
      <c r="F190" s="59"/>
      <c r="G190" s="39"/>
    </row>
    <row r="191" spans="1:7" ht="14.4">
      <c r="A191" s="10" t="s">
        <v>264</v>
      </c>
      <c r="B191" s="247" t="s">
        <v>58</v>
      </c>
      <c r="C191" s="248"/>
      <c r="D191" s="249"/>
      <c r="E191" s="56"/>
      <c r="F191" s="56"/>
      <c r="G191" s="35"/>
    </row>
    <row r="192" spans="1:7" ht="27.75" customHeight="1">
      <c r="A192" s="6" t="s">
        <v>265</v>
      </c>
      <c r="B192" s="11" t="s">
        <v>171</v>
      </c>
      <c r="C192" s="7" t="s">
        <v>12</v>
      </c>
      <c r="D192" s="8">
        <v>64</v>
      </c>
      <c r="E192" s="59"/>
      <c r="F192" s="59"/>
      <c r="G192" s="39"/>
    </row>
    <row r="193" spans="1:7" ht="26.4">
      <c r="A193" s="6" t="s">
        <v>266</v>
      </c>
      <c r="B193" s="11" t="s">
        <v>121</v>
      </c>
      <c r="C193" s="7" t="s">
        <v>36</v>
      </c>
      <c r="D193" s="8">
        <v>27</v>
      </c>
      <c r="E193" s="59"/>
      <c r="F193" s="59"/>
      <c r="G193" s="39"/>
    </row>
    <row r="194" spans="1:7" ht="14.4">
      <c r="A194" s="10" t="s">
        <v>267</v>
      </c>
      <c r="B194" s="247" t="s">
        <v>74</v>
      </c>
      <c r="C194" s="248"/>
      <c r="D194" s="249"/>
      <c r="E194" s="56"/>
      <c r="F194" s="56"/>
      <c r="G194" s="35"/>
    </row>
    <row r="195" spans="1:7" ht="92.4">
      <c r="A195" s="6" t="s">
        <v>268</v>
      </c>
      <c r="B195" s="11" t="s">
        <v>124</v>
      </c>
      <c r="C195" s="7" t="s">
        <v>637</v>
      </c>
      <c r="D195" s="8">
        <v>8</v>
      </c>
      <c r="E195" s="59"/>
      <c r="F195" s="59"/>
      <c r="G195" s="39"/>
    </row>
    <row r="196" spans="1:7" ht="79.2">
      <c r="A196" s="6" t="s">
        <v>269</v>
      </c>
      <c r="B196" s="11" t="s">
        <v>126</v>
      </c>
      <c r="C196" s="7" t="s">
        <v>637</v>
      </c>
      <c r="D196" s="8">
        <v>1</v>
      </c>
      <c r="E196" s="59"/>
      <c r="F196" s="59"/>
      <c r="G196" s="39"/>
    </row>
    <row r="197" spans="1:7" ht="52.8">
      <c r="A197" s="6" t="s">
        <v>270</v>
      </c>
      <c r="B197" s="11" t="s">
        <v>128</v>
      </c>
      <c r="C197" s="7" t="s">
        <v>637</v>
      </c>
      <c r="D197" s="8">
        <v>1</v>
      </c>
      <c r="E197" s="59"/>
      <c r="F197" s="59"/>
      <c r="G197" s="39"/>
    </row>
    <row r="198" spans="1:7" ht="92.4">
      <c r="A198" s="6" t="s">
        <v>271</v>
      </c>
      <c r="B198" s="11" t="s">
        <v>130</v>
      </c>
      <c r="C198" s="7" t="s">
        <v>637</v>
      </c>
      <c r="D198" s="8">
        <v>4</v>
      </c>
      <c r="E198" s="59"/>
      <c r="F198" s="59"/>
      <c r="G198" s="39"/>
    </row>
    <row r="199" spans="1:7" ht="62.25" customHeight="1">
      <c r="A199" s="6" t="s">
        <v>272</v>
      </c>
      <c r="B199" s="11" t="s">
        <v>132</v>
      </c>
      <c r="C199" s="7" t="s">
        <v>637</v>
      </c>
      <c r="D199" s="8">
        <v>2</v>
      </c>
      <c r="E199" s="59"/>
      <c r="F199" s="59"/>
      <c r="G199" s="39"/>
    </row>
    <row r="200" spans="1:7" ht="39.6">
      <c r="A200" s="6" t="s">
        <v>273</v>
      </c>
      <c r="B200" s="11" t="s">
        <v>134</v>
      </c>
      <c r="C200" s="7" t="s">
        <v>637</v>
      </c>
      <c r="D200" s="8">
        <v>2</v>
      </c>
      <c r="E200" s="59"/>
      <c r="F200" s="59"/>
      <c r="G200" s="39"/>
    </row>
    <row r="201" spans="1:7" ht="59.25" customHeight="1">
      <c r="A201" s="6" t="s">
        <v>274</v>
      </c>
      <c r="B201" s="11" t="s">
        <v>136</v>
      </c>
      <c r="C201" s="7" t="s">
        <v>637</v>
      </c>
      <c r="D201" s="8">
        <v>1</v>
      </c>
      <c r="E201" s="59"/>
      <c r="F201" s="59"/>
      <c r="G201" s="39"/>
    </row>
    <row r="202" spans="1:7" ht="14.4">
      <c r="A202" s="6" t="s">
        <v>275</v>
      </c>
      <c r="B202" s="11" t="s">
        <v>141</v>
      </c>
      <c r="C202" s="7" t="s">
        <v>732</v>
      </c>
      <c r="D202" s="8">
        <v>1</v>
      </c>
      <c r="E202" s="59"/>
      <c r="F202" s="59"/>
      <c r="G202" s="39"/>
    </row>
    <row r="203" spans="1:7" ht="14.4">
      <c r="A203" s="10" t="s">
        <v>276</v>
      </c>
      <c r="B203" s="247" t="s">
        <v>147</v>
      </c>
      <c r="C203" s="248"/>
      <c r="D203" s="249"/>
      <c r="E203" s="56"/>
      <c r="F203" s="56"/>
      <c r="G203" s="35"/>
    </row>
    <row r="204" spans="1:7" ht="14.4">
      <c r="A204" s="6" t="s">
        <v>277</v>
      </c>
      <c r="B204" s="11" t="s">
        <v>149</v>
      </c>
      <c r="C204" s="15" t="s">
        <v>637</v>
      </c>
      <c r="D204" s="8">
        <v>2</v>
      </c>
      <c r="E204" s="59"/>
      <c r="F204" s="59"/>
      <c r="G204" s="39"/>
    </row>
    <row r="205" spans="1:7" ht="14.4">
      <c r="A205" s="6" t="s">
        <v>278</v>
      </c>
      <c r="B205" s="11" t="s">
        <v>150</v>
      </c>
      <c r="C205" s="15" t="s">
        <v>637</v>
      </c>
      <c r="D205" s="8">
        <v>1</v>
      </c>
      <c r="E205" s="59"/>
      <c r="F205" s="59"/>
      <c r="G205" s="39"/>
    </row>
    <row r="206" spans="1:7" ht="26.4">
      <c r="A206" s="6" t="s">
        <v>279</v>
      </c>
      <c r="B206" s="11" t="s">
        <v>280</v>
      </c>
      <c r="C206" s="7" t="s">
        <v>732</v>
      </c>
      <c r="D206" s="8">
        <v>1</v>
      </c>
      <c r="E206" s="59"/>
      <c r="F206" s="59"/>
      <c r="G206" s="39"/>
    </row>
    <row r="207" spans="1:7" ht="14.25" customHeight="1">
      <c r="A207" s="251" t="s">
        <v>281</v>
      </c>
      <c r="B207" s="253" t="s">
        <v>282</v>
      </c>
      <c r="C207" s="254"/>
      <c r="D207" s="255"/>
      <c r="E207" s="56"/>
      <c r="F207" s="56"/>
      <c r="G207" s="35"/>
    </row>
    <row r="208" spans="1:7" ht="14.4">
      <c r="A208" s="252"/>
      <c r="B208" s="256"/>
      <c r="C208" s="257"/>
      <c r="D208" s="258"/>
      <c r="E208" s="56"/>
      <c r="F208" s="56"/>
      <c r="G208" s="35"/>
    </row>
    <row r="209" spans="1:7" ht="14.4">
      <c r="A209" s="10" t="s">
        <v>283</v>
      </c>
      <c r="B209" s="247" t="s">
        <v>193</v>
      </c>
      <c r="C209" s="248"/>
      <c r="D209" s="249"/>
      <c r="E209" s="56"/>
      <c r="F209" s="56"/>
      <c r="G209" s="35"/>
    </row>
    <row r="210" spans="1:7" ht="14.4">
      <c r="A210" s="6" t="s">
        <v>284</v>
      </c>
      <c r="B210" s="11" t="s">
        <v>237</v>
      </c>
      <c r="C210" s="7" t="s">
        <v>12</v>
      </c>
      <c r="D210" s="8">
        <v>5.25</v>
      </c>
      <c r="E210" s="59"/>
      <c r="F210" s="59"/>
      <c r="G210" s="39"/>
    </row>
    <row r="211" spans="1:7" ht="14.4">
      <c r="A211" s="10" t="s">
        <v>285</v>
      </c>
      <c r="B211" s="247" t="s">
        <v>197</v>
      </c>
      <c r="C211" s="248"/>
      <c r="D211" s="249"/>
      <c r="E211" s="56"/>
      <c r="F211" s="56"/>
      <c r="G211" s="35"/>
    </row>
    <row r="212" spans="1:7" ht="14.4">
      <c r="A212" s="6" t="s">
        <v>286</v>
      </c>
      <c r="B212" s="11" t="s">
        <v>199</v>
      </c>
      <c r="C212" s="7" t="s">
        <v>200</v>
      </c>
      <c r="D212" s="8">
        <v>1.05</v>
      </c>
      <c r="E212" s="59"/>
      <c r="F212" s="59"/>
      <c r="G212" s="39"/>
    </row>
    <row r="213" spans="1:7" ht="14.4">
      <c r="A213" s="6" t="s">
        <v>287</v>
      </c>
      <c r="B213" s="11" t="s">
        <v>202</v>
      </c>
      <c r="C213" s="7" t="s">
        <v>200</v>
      </c>
      <c r="D213" s="8">
        <v>1.1000000000000001</v>
      </c>
      <c r="E213" s="59"/>
      <c r="F213" s="59"/>
      <c r="G213" s="39"/>
    </row>
    <row r="214" spans="1:7" ht="14.4">
      <c r="A214" s="6" t="s">
        <v>288</v>
      </c>
      <c r="B214" s="11" t="s">
        <v>204</v>
      </c>
      <c r="C214" s="7" t="s">
        <v>200</v>
      </c>
      <c r="D214" s="8">
        <v>0.5</v>
      </c>
      <c r="E214" s="59"/>
      <c r="F214" s="59"/>
      <c r="G214" s="39"/>
    </row>
    <row r="215" spans="1:7" ht="14.4">
      <c r="A215" s="6" t="s">
        <v>289</v>
      </c>
      <c r="B215" s="11" t="s">
        <v>206</v>
      </c>
      <c r="C215" s="7" t="s">
        <v>200</v>
      </c>
      <c r="D215" s="8">
        <f>0.5*1.1</f>
        <v>0.55000000000000004</v>
      </c>
      <c r="E215" s="59"/>
      <c r="F215" s="59"/>
      <c r="G215" s="39"/>
    </row>
    <row r="216" spans="1:7" ht="14.4">
      <c r="A216" s="10" t="s">
        <v>290</v>
      </c>
      <c r="B216" s="247" t="s">
        <v>208</v>
      </c>
      <c r="C216" s="248"/>
      <c r="D216" s="249"/>
      <c r="E216" s="56"/>
      <c r="F216" s="56"/>
      <c r="G216" s="35"/>
    </row>
    <row r="217" spans="1:7" ht="30.75" customHeight="1">
      <c r="A217" s="6" t="s">
        <v>291</v>
      </c>
      <c r="B217" s="11" t="s">
        <v>245</v>
      </c>
      <c r="C217" s="7" t="s">
        <v>200</v>
      </c>
      <c r="D217" s="8">
        <v>1.05</v>
      </c>
      <c r="E217" s="59"/>
      <c r="F217" s="59"/>
      <c r="G217" s="39"/>
    </row>
    <row r="218" spans="1:7" ht="18" customHeight="1">
      <c r="A218" s="6" t="s">
        <v>292</v>
      </c>
      <c r="B218" s="11" t="s">
        <v>247</v>
      </c>
      <c r="C218" s="7" t="s">
        <v>12</v>
      </c>
      <c r="D218" s="8">
        <v>4.3899999999999997</v>
      </c>
      <c r="E218" s="59"/>
      <c r="F218" s="59"/>
      <c r="G218" s="39"/>
    </row>
    <row r="219" spans="1:7" ht="30.75" customHeight="1">
      <c r="A219" s="6" t="s">
        <v>293</v>
      </c>
      <c r="B219" s="11" t="s">
        <v>249</v>
      </c>
      <c r="C219" s="7" t="s">
        <v>12</v>
      </c>
      <c r="D219" s="8">
        <v>28</v>
      </c>
      <c r="E219" s="59"/>
      <c r="F219" s="59"/>
      <c r="G219" s="39"/>
    </row>
    <row r="220" spans="1:7" ht="14.4">
      <c r="A220" s="10" t="s">
        <v>294</v>
      </c>
      <c r="B220" s="247" t="s">
        <v>32</v>
      </c>
      <c r="C220" s="248"/>
      <c r="D220" s="249"/>
      <c r="E220" s="56"/>
      <c r="F220" s="56"/>
      <c r="G220" s="35"/>
    </row>
    <row r="221" spans="1:7" ht="66">
      <c r="A221" s="6" t="s">
        <v>295</v>
      </c>
      <c r="B221" s="11" t="s">
        <v>252</v>
      </c>
      <c r="C221" s="7" t="s">
        <v>12</v>
      </c>
      <c r="D221" s="8">
        <v>17.45</v>
      </c>
      <c r="E221" s="59"/>
      <c r="F221" s="59"/>
      <c r="G221" s="39"/>
    </row>
    <row r="222" spans="1:7" ht="45" customHeight="1">
      <c r="A222" s="6" t="s">
        <v>296</v>
      </c>
      <c r="B222" s="11" t="s">
        <v>35</v>
      </c>
      <c r="C222" s="7" t="s">
        <v>36</v>
      </c>
      <c r="D222" s="8">
        <v>10.4</v>
      </c>
      <c r="E222" s="59"/>
      <c r="F222" s="59"/>
      <c r="G222" s="39"/>
    </row>
    <row r="223" spans="1:7" ht="14.4">
      <c r="A223" s="10" t="s">
        <v>297</v>
      </c>
      <c r="B223" s="247" t="s">
        <v>102</v>
      </c>
      <c r="C223" s="248"/>
      <c r="D223" s="249"/>
      <c r="E223" s="56"/>
      <c r="F223" s="56"/>
      <c r="G223" s="35"/>
    </row>
    <row r="224" spans="1:7" ht="42" customHeight="1">
      <c r="A224" s="6" t="s">
        <v>298</v>
      </c>
      <c r="B224" s="11" t="s">
        <v>104</v>
      </c>
      <c r="C224" s="7" t="s">
        <v>36</v>
      </c>
      <c r="D224" s="8">
        <f>1*3</f>
        <v>3</v>
      </c>
      <c r="E224" s="59"/>
      <c r="F224" s="59"/>
      <c r="G224" s="39"/>
    </row>
    <row r="225" spans="1:7" ht="14.4">
      <c r="A225" s="10" t="s">
        <v>299</v>
      </c>
      <c r="B225" s="247" t="s">
        <v>45</v>
      </c>
      <c r="C225" s="248"/>
      <c r="D225" s="249"/>
      <c r="E225" s="56"/>
      <c r="F225" s="56"/>
      <c r="G225" s="35"/>
    </row>
    <row r="226" spans="1:7" ht="26.4">
      <c r="A226" s="6" t="s">
        <v>300</v>
      </c>
      <c r="B226" s="11" t="s">
        <v>107</v>
      </c>
      <c r="C226" s="7" t="s">
        <v>12</v>
      </c>
      <c r="D226" s="8">
        <v>45.1</v>
      </c>
      <c r="E226" s="59"/>
      <c r="F226" s="59"/>
      <c r="G226" s="39"/>
    </row>
    <row r="227" spans="1:7" ht="42" customHeight="1">
      <c r="A227" s="6" t="s">
        <v>301</v>
      </c>
      <c r="B227" s="11" t="s">
        <v>48</v>
      </c>
      <c r="C227" s="7" t="s">
        <v>12</v>
      </c>
      <c r="D227" s="8">
        <f>20.25*2</f>
        <v>40.5</v>
      </c>
      <c r="E227" s="59"/>
      <c r="F227" s="59"/>
      <c r="G227" s="39"/>
    </row>
    <row r="228" spans="1:7" ht="39.6">
      <c r="A228" s="6" t="s">
        <v>302</v>
      </c>
      <c r="B228" s="11" t="s">
        <v>50</v>
      </c>
      <c r="C228" s="7" t="s">
        <v>12</v>
      </c>
      <c r="D228" s="8">
        <v>50</v>
      </c>
      <c r="E228" s="59"/>
      <c r="F228" s="59"/>
      <c r="G228" s="39"/>
    </row>
    <row r="229" spans="1:7" ht="26.4">
      <c r="A229" s="6" t="s">
        <v>303</v>
      </c>
      <c r="B229" s="11" t="s">
        <v>304</v>
      </c>
      <c r="C229" s="7" t="s">
        <v>12</v>
      </c>
      <c r="D229" s="8">
        <v>4</v>
      </c>
      <c r="E229" s="59"/>
      <c r="F229" s="59"/>
      <c r="G229" s="39"/>
    </row>
    <row r="230" spans="1:7" ht="14.4">
      <c r="A230" s="10" t="s">
        <v>305</v>
      </c>
      <c r="B230" s="247" t="s">
        <v>111</v>
      </c>
      <c r="C230" s="248"/>
      <c r="D230" s="249"/>
      <c r="E230" s="56"/>
      <c r="F230" s="56"/>
      <c r="G230" s="35"/>
    </row>
    <row r="231" spans="1:7" ht="39.6">
      <c r="A231" s="6" t="s">
        <v>306</v>
      </c>
      <c r="B231" s="11" t="s">
        <v>113</v>
      </c>
      <c r="C231" s="7" t="s">
        <v>12</v>
      </c>
      <c r="D231" s="8">
        <v>1.4</v>
      </c>
      <c r="E231" s="59"/>
      <c r="F231" s="59"/>
      <c r="G231" s="39"/>
    </row>
    <row r="232" spans="1:7" ht="52.8">
      <c r="A232" s="6" t="s">
        <v>307</v>
      </c>
      <c r="B232" s="11" t="s">
        <v>115</v>
      </c>
      <c r="C232" s="7" t="s">
        <v>12</v>
      </c>
      <c r="D232" s="8">
        <v>1.4</v>
      </c>
      <c r="E232" s="59"/>
      <c r="F232" s="59"/>
      <c r="G232" s="39"/>
    </row>
    <row r="233" spans="1:7" ht="26.4">
      <c r="A233" s="6" t="s">
        <v>308</v>
      </c>
      <c r="B233" s="11" t="s">
        <v>43</v>
      </c>
      <c r="C233" s="7" t="s">
        <v>637</v>
      </c>
      <c r="D233" s="8">
        <v>1</v>
      </c>
      <c r="E233" s="59"/>
      <c r="F233" s="59"/>
      <c r="G233" s="39"/>
    </row>
    <row r="234" spans="1:7" ht="14.4">
      <c r="A234" s="10" t="s">
        <v>309</v>
      </c>
      <c r="B234" s="247" t="s">
        <v>58</v>
      </c>
      <c r="C234" s="248"/>
      <c r="D234" s="249"/>
      <c r="E234" s="56"/>
      <c r="F234" s="56"/>
      <c r="G234" s="35"/>
    </row>
    <row r="235" spans="1:7" ht="30.75" customHeight="1">
      <c r="A235" s="6" t="s">
        <v>310</v>
      </c>
      <c r="B235" s="11" t="s">
        <v>171</v>
      </c>
      <c r="C235" s="7" t="s">
        <v>12</v>
      </c>
      <c r="D235" s="8">
        <v>4.4000000000000004</v>
      </c>
      <c r="E235" s="59"/>
      <c r="F235" s="59"/>
      <c r="G235" s="39"/>
    </row>
    <row r="236" spans="1:7" ht="30.75" customHeight="1">
      <c r="A236" s="6" t="s">
        <v>311</v>
      </c>
      <c r="B236" s="11" t="s">
        <v>312</v>
      </c>
      <c r="C236" s="7" t="s">
        <v>36</v>
      </c>
      <c r="D236" s="8">
        <v>8.3000000000000007</v>
      </c>
      <c r="E236" s="59"/>
      <c r="F236" s="59"/>
      <c r="G236" s="39"/>
    </row>
    <row r="237" spans="1:7" ht="14.4">
      <c r="A237" s="10" t="s">
        <v>313</v>
      </c>
      <c r="B237" s="247" t="s">
        <v>74</v>
      </c>
      <c r="C237" s="248"/>
      <c r="D237" s="249"/>
      <c r="E237" s="56"/>
      <c r="F237" s="56"/>
      <c r="G237" s="35"/>
    </row>
    <row r="238" spans="1:7" ht="60.75" customHeight="1">
      <c r="A238" s="6" t="s">
        <v>314</v>
      </c>
      <c r="B238" s="11" t="s">
        <v>78</v>
      </c>
      <c r="C238" s="7" t="s">
        <v>637</v>
      </c>
      <c r="D238" s="8">
        <v>1</v>
      </c>
      <c r="E238" s="59"/>
      <c r="F238" s="59"/>
      <c r="G238" s="39"/>
    </row>
    <row r="239" spans="1:7" ht="60.75" customHeight="1">
      <c r="A239" s="6" t="s">
        <v>315</v>
      </c>
      <c r="B239" s="11" t="s">
        <v>136</v>
      </c>
      <c r="C239" s="7" t="s">
        <v>637</v>
      </c>
      <c r="D239" s="8">
        <v>1</v>
      </c>
      <c r="E239" s="59"/>
      <c r="F239" s="59"/>
      <c r="G239" s="39"/>
    </row>
    <row r="240" spans="1:7" ht="14.4">
      <c r="A240" s="10" t="s">
        <v>316</v>
      </c>
      <c r="B240" s="247" t="s">
        <v>317</v>
      </c>
      <c r="C240" s="248"/>
      <c r="D240" s="249"/>
      <c r="E240" s="56"/>
      <c r="F240" s="56"/>
      <c r="G240" s="35"/>
    </row>
    <row r="241" spans="1:7" ht="79.2">
      <c r="A241" s="6" t="s">
        <v>318</v>
      </c>
      <c r="B241" s="11" t="s">
        <v>319</v>
      </c>
      <c r="C241" s="7" t="s">
        <v>637</v>
      </c>
      <c r="D241" s="8">
        <v>1</v>
      </c>
      <c r="E241" s="59"/>
      <c r="F241" s="59"/>
      <c r="G241" s="39"/>
    </row>
    <row r="242" spans="1:7" ht="26.4">
      <c r="A242" s="6" t="s">
        <v>320</v>
      </c>
      <c r="B242" s="11" t="s">
        <v>321</v>
      </c>
      <c r="C242" s="7" t="s">
        <v>637</v>
      </c>
      <c r="D242" s="8">
        <v>1</v>
      </c>
      <c r="E242" s="59"/>
      <c r="F242" s="59"/>
      <c r="G242" s="39"/>
    </row>
    <row r="243" spans="1:7" ht="14.4">
      <c r="A243" s="6" t="s">
        <v>322</v>
      </c>
      <c r="B243" s="11" t="s">
        <v>323</v>
      </c>
      <c r="C243" s="7" t="s">
        <v>637</v>
      </c>
      <c r="D243" s="8">
        <v>1</v>
      </c>
      <c r="E243" s="59"/>
      <c r="F243" s="59"/>
      <c r="G243" s="39"/>
    </row>
    <row r="244" spans="1:7" ht="14.4">
      <c r="A244" s="10" t="s">
        <v>324</v>
      </c>
      <c r="B244" s="247" t="s">
        <v>325</v>
      </c>
      <c r="C244" s="248"/>
      <c r="D244" s="249"/>
      <c r="E244" s="56"/>
      <c r="F244" s="56"/>
      <c r="G244" s="35"/>
    </row>
    <row r="245" spans="1:7" ht="26.4">
      <c r="A245" s="6" t="s">
        <v>326</v>
      </c>
      <c r="B245" s="11" t="s">
        <v>327</v>
      </c>
      <c r="C245" s="7" t="s">
        <v>36</v>
      </c>
      <c r="D245" s="8">
        <v>8</v>
      </c>
      <c r="E245" s="59"/>
      <c r="F245" s="59"/>
      <c r="G245" s="39"/>
    </row>
    <row r="246" spans="1:7" ht="26.4">
      <c r="A246" s="6" t="s">
        <v>328</v>
      </c>
      <c r="B246" s="11" t="s">
        <v>329</v>
      </c>
      <c r="C246" s="7" t="s">
        <v>36</v>
      </c>
      <c r="D246" s="8">
        <v>2</v>
      </c>
      <c r="E246" s="59"/>
      <c r="F246" s="59"/>
      <c r="G246" s="39"/>
    </row>
    <row r="247" spans="1:7" ht="26.4">
      <c r="A247" s="6" t="s">
        <v>330</v>
      </c>
      <c r="B247" s="11" t="s">
        <v>331</v>
      </c>
      <c r="C247" s="7" t="s">
        <v>36</v>
      </c>
      <c r="D247" s="8">
        <v>3</v>
      </c>
      <c r="E247" s="59"/>
      <c r="F247" s="59"/>
      <c r="G247" s="39"/>
    </row>
    <row r="248" spans="1:7" ht="26.4">
      <c r="A248" s="6" t="s">
        <v>332</v>
      </c>
      <c r="B248" s="11" t="s">
        <v>333</v>
      </c>
      <c r="C248" s="7" t="s">
        <v>36</v>
      </c>
      <c r="D248" s="8">
        <v>4</v>
      </c>
      <c r="E248" s="59"/>
      <c r="F248" s="59"/>
      <c r="G248" s="39"/>
    </row>
    <row r="249" spans="1:7" ht="14.4">
      <c r="A249" s="4" t="s">
        <v>334</v>
      </c>
      <c r="B249" s="259" t="s">
        <v>335</v>
      </c>
      <c r="C249" s="248"/>
      <c r="D249" s="249"/>
      <c r="E249" s="56"/>
      <c r="F249" s="56"/>
      <c r="G249" s="35"/>
    </row>
    <row r="250" spans="1:7" ht="14.25" customHeight="1">
      <c r="A250" s="251" t="s">
        <v>336</v>
      </c>
      <c r="B250" s="253" t="s">
        <v>337</v>
      </c>
      <c r="C250" s="254"/>
      <c r="D250" s="255"/>
      <c r="E250" s="56"/>
      <c r="F250" s="56"/>
      <c r="G250" s="35"/>
    </row>
    <row r="251" spans="1:7" ht="14.4">
      <c r="A251" s="252"/>
      <c r="B251" s="256"/>
      <c r="C251" s="257"/>
      <c r="D251" s="258"/>
      <c r="E251" s="56"/>
      <c r="F251" s="56"/>
      <c r="G251" s="35"/>
    </row>
    <row r="252" spans="1:7" ht="14.4">
      <c r="A252" s="10" t="s">
        <v>338</v>
      </c>
      <c r="B252" s="247" t="s">
        <v>193</v>
      </c>
      <c r="C252" s="248"/>
      <c r="D252" s="249"/>
      <c r="E252" s="56"/>
      <c r="F252" s="56"/>
      <c r="G252" s="35"/>
    </row>
    <row r="253" spans="1:7" ht="14.4">
      <c r="A253" s="6" t="s">
        <v>339</v>
      </c>
      <c r="B253" s="11" t="s">
        <v>237</v>
      </c>
      <c r="C253" s="7" t="s">
        <v>12</v>
      </c>
      <c r="D253" s="8">
        <v>10.5</v>
      </c>
      <c r="E253" s="59"/>
      <c r="F253" s="59"/>
      <c r="G253" s="39"/>
    </row>
    <row r="254" spans="1:7" ht="14.4">
      <c r="A254" s="10" t="s">
        <v>340</v>
      </c>
      <c r="B254" s="247" t="s">
        <v>197</v>
      </c>
      <c r="C254" s="248"/>
      <c r="D254" s="249"/>
      <c r="E254" s="56"/>
      <c r="F254" s="56"/>
      <c r="G254" s="35"/>
    </row>
    <row r="255" spans="1:7" ht="14.4">
      <c r="A255" s="6" t="s">
        <v>341</v>
      </c>
      <c r="B255" s="11" t="s">
        <v>199</v>
      </c>
      <c r="C255" s="7" t="s">
        <v>200</v>
      </c>
      <c r="D255" s="8">
        <v>2.1</v>
      </c>
      <c r="E255" s="59"/>
      <c r="F255" s="59"/>
      <c r="G255" s="39"/>
    </row>
    <row r="256" spans="1:7" ht="14.4">
      <c r="A256" s="6" t="s">
        <v>342</v>
      </c>
      <c r="B256" s="11" t="s">
        <v>202</v>
      </c>
      <c r="C256" s="7" t="s">
        <v>200</v>
      </c>
      <c r="D256" s="8">
        <v>2.2000000000000002</v>
      </c>
      <c r="E256" s="59"/>
      <c r="F256" s="59"/>
      <c r="G256" s="39"/>
    </row>
    <row r="257" spans="1:7" ht="14.4">
      <c r="A257" s="6" t="s">
        <v>343</v>
      </c>
      <c r="B257" s="11" t="s">
        <v>204</v>
      </c>
      <c r="C257" s="7" t="s">
        <v>200</v>
      </c>
      <c r="D257" s="8">
        <v>1</v>
      </c>
      <c r="E257" s="59"/>
      <c r="F257" s="59"/>
      <c r="G257" s="39"/>
    </row>
    <row r="258" spans="1:7" ht="14.4">
      <c r="A258" s="6" t="s">
        <v>344</v>
      </c>
      <c r="B258" s="11" t="s">
        <v>206</v>
      </c>
      <c r="C258" s="7" t="s">
        <v>200</v>
      </c>
      <c r="D258" s="8">
        <v>1.1000000000000001</v>
      </c>
      <c r="E258" s="59"/>
      <c r="F258" s="59"/>
      <c r="G258" s="39"/>
    </row>
    <row r="259" spans="1:7" ht="14.4">
      <c r="A259" s="10" t="s">
        <v>345</v>
      </c>
      <c r="B259" s="247" t="s">
        <v>208</v>
      </c>
      <c r="C259" s="248"/>
      <c r="D259" s="249"/>
      <c r="E259" s="56"/>
      <c r="F259" s="56"/>
      <c r="G259" s="35"/>
    </row>
    <row r="260" spans="1:7" ht="26.4">
      <c r="A260" s="6" t="s">
        <v>346</v>
      </c>
      <c r="B260" s="11" t="s">
        <v>245</v>
      </c>
      <c r="C260" s="7" t="s">
        <v>200</v>
      </c>
      <c r="D260" s="8">
        <v>2.1</v>
      </c>
      <c r="E260" s="59"/>
      <c r="F260" s="59"/>
      <c r="G260" s="39"/>
    </row>
    <row r="261" spans="1:7" ht="14.4">
      <c r="A261" s="6" t="s">
        <v>347</v>
      </c>
      <c r="B261" s="11" t="s">
        <v>348</v>
      </c>
      <c r="C261" s="7" t="s">
        <v>12</v>
      </c>
      <c r="D261" s="8">
        <v>8.7799999999999994</v>
      </c>
      <c r="E261" s="59"/>
      <c r="F261" s="59"/>
      <c r="G261" s="39"/>
    </row>
    <row r="262" spans="1:7" ht="26.4">
      <c r="A262" s="6" t="s">
        <v>349</v>
      </c>
      <c r="B262" s="11" t="s">
        <v>249</v>
      </c>
      <c r="C262" s="7" t="s">
        <v>12</v>
      </c>
      <c r="D262" s="8">
        <v>56</v>
      </c>
      <c r="E262" s="59"/>
      <c r="F262" s="59"/>
      <c r="G262" s="39"/>
    </row>
    <row r="263" spans="1:7" ht="14.4">
      <c r="A263" s="10" t="s">
        <v>350</v>
      </c>
      <c r="B263" s="247" t="s">
        <v>32</v>
      </c>
      <c r="C263" s="248"/>
      <c r="D263" s="249"/>
      <c r="E263" s="56"/>
      <c r="F263" s="56"/>
      <c r="G263" s="35"/>
    </row>
    <row r="264" spans="1:7" ht="66">
      <c r="A264" s="6" t="s">
        <v>351</v>
      </c>
      <c r="B264" s="11" t="s">
        <v>252</v>
      </c>
      <c r="C264" s="7" t="s">
        <v>12</v>
      </c>
      <c r="D264" s="8">
        <v>11.45</v>
      </c>
      <c r="E264" s="59"/>
      <c r="F264" s="59"/>
      <c r="G264" s="39"/>
    </row>
    <row r="265" spans="1:7" ht="39.6">
      <c r="A265" s="6" t="s">
        <v>352</v>
      </c>
      <c r="B265" s="11" t="s">
        <v>35</v>
      </c>
      <c r="C265" s="7" t="s">
        <v>36</v>
      </c>
      <c r="D265" s="8">
        <v>10</v>
      </c>
      <c r="E265" s="59"/>
      <c r="F265" s="59"/>
      <c r="G265" s="39"/>
    </row>
    <row r="266" spans="1:7" ht="14.4">
      <c r="A266" s="10" t="s">
        <v>353</v>
      </c>
      <c r="B266" s="247" t="s">
        <v>102</v>
      </c>
      <c r="C266" s="248"/>
      <c r="D266" s="249"/>
      <c r="E266" s="56"/>
      <c r="F266" s="56"/>
      <c r="G266" s="35"/>
    </row>
    <row r="267" spans="1:7" ht="39.6">
      <c r="A267" s="6" t="s">
        <v>354</v>
      </c>
      <c r="B267" s="11" t="s">
        <v>104</v>
      </c>
      <c r="C267" s="7" t="s">
        <v>36</v>
      </c>
      <c r="D267" s="8">
        <v>6</v>
      </c>
      <c r="E267" s="59"/>
      <c r="F267" s="59"/>
      <c r="G267" s="39"/>
    </row>
    <row r="268" spans="1:7" ht="14.4">
      <c r="A268" s="10" t="s">
        <v>355</v>
      </c>
      <c r="B268" s="247" t="s">
        <v>45</v>
      </c>
      <c r="C268" s="248"/>
      <c r="D268" s="249"/>
      <c r="E268" s="56"/>
      <c r="F268" s="56"/>
      <c r="G268" s="35"/>
    </row>
    <row r="269" spans="1:7" ht="26.4">
      <c r="A269" s="6" t="s">
        <v>356</v>
      </c>
      <c r="B269" s="11" t="s">
        <v>107</v>
      </c>
      <c r="C269" s="7" t="s">
        <v>12</v>
      </c>
      <c r="D269" s="8">
        <v>90.2</v>
      </c>
      <c r="E269" s="59"/>
      <c r="F269" s="59"/>
      <c r="G269" s="39"/>
    </row>
    <row r="270" spans="1:7" ht="39.6">
      <c r="A270" s="6" t="s">
        <v>357</v>
      </c>
      <c r="B270" s="11" t="s">
        <v>358</v>
      </c>
      <c r="C270" s="7" t="s">
        <v>12</v>
      </c>
      <c r="D270" s="8">
        <v>81</v>
      </c>
      <c r="E270" s="59"/>
      <c r="F270" s="59"/>
      <c r="G270" s="39"/>
    </row>
    <row r="271" spans="1:7" ht="39.6">
      <c r="A271" s="6" t="s">
        <v>359</v>
      </c>
      <c r="B271" s="11" t="s">
        <v>360</v>
      </c>
      <c r="C271" s="7" t="s">
        <v>12</v>
      </c>
      <c r="D271" s="8">
        <v>100</v>
      </c>
      <c r="E271" s="59"/>
      <c r="F271" s="59"/>
      <c r="G271" s="39"/>
    </row>
    <row r="272" spans="1:7" ht="26.4">
      <c r="A272" s="6" t="s">
        <v>361</v>
      </c>
      <c r="B272" s="11" t="s">
        <v>304</v>
      </c>
      <c r="C272" s="7" t="s">
        <v>12</v>
      </c>
      <c r="D272" s="8">
        <v>8</v>
      </c>
      <c r="E272" s="59"/>
      <c r="F272" s="59"/>
      <c r="G272" s="39"/>
    </row>
    <row r="273" spans="1:7" ht="14.4">
      <c r="A273" s="10" t="s">
        <v>362</v>
      </c>
      <c r="B273" s="247" t="s">
        <v>111</v>
      </c>
      <c r="C273" s="248"/>
      <c r="D273" s="249"/>
      <c r="E273" s="56"/>
      <c r="F273" s="56"/>
      <c r="G273" s="35"/>
    </row>
    <row r="274" spans="1:7" ht="39.6">
      <c r="A274" s="6" t="s">
        <v>363</v>
      </c>
      <c r="B274" s="11" t="s">
        <v>113</v>
      </c>
      <c r="C274" s="7" t="s">
        <v>12</v>
      </c>
      <c r="D274" s="8">
        <v>2.8</v>
      </c>
      <c r="E274" s="59"/>
      <c r="F274" s="59"/>
      <c r="G274" s="39"/>
    </row>
    <row r="275" spans="1:7" ht="52.8">
      <c r="A275" s="6" t="s">
        <v>364</v>
      </c>
      <c r="B275" s="11" t="s">
        <v>115</v>
      </c>
      <c r="C275" s="7" t="s">
        <v>12</v>
      </c>
      <c r="D275" s="8">
        <v>2.8</v>
      </c>
      <c r="E275" s="59"/>
      <c r="F275" s="59"/>
      <c r="G275" s="39"/>
    </row>
    <row r="276" spans="1:7" ht="26.4">
      <c r="A276" s="6" t="s">
        <v>365</v>
      </c>
      <c r="B276" s="11" t="s">
        <v>43</v>
      </c>
      <c r="C276" s="7" t="s">
        <v>637</v>
      </c>
      <c r="D276" s="8">
        <v>2</v>
      </c>
      <c r="E276" s="59"/>
      <c r="F276" s="59"/>
      <c r="G276" s="39"/>
    </row>
    <row r="277" spans="1:7" ht="14.4">
      <c r="A277" s="10" t="s">
        <v>366</v>
      </c>
      <c r="B277" s="247" t="s">
        <v>58</v>
      </c>
      <c r="C277" s="248"/>
      <c r="D277" s="249"/>
      <c r="E277" s="56"/>
      <c r="F277" s="56"/>
      <c r="G277" s="35"/>
    </row>
    <row r="278" spans="1:7" ht="26.4">
      <c r="A278" s="6" t="s">
        <v>367</v>
      </c>
      <c r="B278" s="11" t="s">
        <v>171</v>
      </c>
      <c r="C278" s="7" t="s">
        <v>12</v>
      </c>
      <c r="D278" s="8">
        <v>8.8000000000000007</v>
      </c>
      <c r="E278" s="59"/>
      <c r="F278" s="59"/>
      <c r="G278" s="39"/>
    </row>
    <row r="279" spans="1:7" ht="14.4">
      <c r="A279" s="6" t="s">
        <v>368</v>
      </c>
      <c r="B279" s="11" t="s">
        <v>312</v>
      </c>
      <c r="C279" s="7" t="s">
        <v>36</v>
      </c>
      <c r="D279" s="8">
        <v>16.600000000000001</v>
      </c>
      <c r="E279" s="59"/>
      <c r="F279" s="59"/>
      <c r="G279" s="39"/>
    </row>
    <row r="280" spans="1:7" ht="14.4">
      <c r="A280" s="10" t="s">
        <v>369</v>
      </c>
      <c r="B280" s="247" t="s">
        <v>74</v>
      </c>
      <c r="C280" s="248"/>
      <c r="D280" s="249"/>
      <c r="E280" s="56"/>
      <c r="F280" s="56"/>
      <c r="G280" s="35"/>
    </row>
    <row r="281" spans="1:7" ht="60.75" customHeight="1">
      <c r="A281" s="6" t="s">
        <v>370</v>
      </c>
      <c r="B281" s="11" t="s">
        <v>78</v>
      </c>
      <c r="C281" s="7" t="s">
        <v>637</v>
      </c>
      <c r="D281" s="8">
        <v>2</v>
      </c>
      <c r="E281" s="59"/>
      <c r="F281" s="59"/>
      <c r="G281" s="39"/>
    </row>
    <row r="282" spans="1:7" ht="60.75" customHeight="1">
      <c r="A282" s="6" t="s">
        <v>371</v>
      </c>
      <c r="B282" s="11" t="s">
        <v>136</v>
      </c>
      <c r="C282" s="7" t="s">
        <v>637</v>
      </c>
      <c r="D282" s="8">
        <v>2</v>
      </c>
      <c r="E282" s="59"/>
      <c r="F282" s="59"/>
      <c r="G282" s="39"/>
    </row>
    <row r="283" spans="1:7" ht="14.4">
      <c r="A283" s="10" t="s">
        <v>372</v>
      </c>
      <c r="B283" s="247" t="s">
        <v>317</v>
      </c>
      <c r="C283" s="248"/>
      <c r="D283" s="249"/>
      <c r="E283" s="56"/>
      <c r="F283" s="56"/>
      <c r="G283" s="35"/>
    </row>
    <row r="284" spans="1:7" ht="79.2">
      <c r="A284" s="6" t="s">
        <v>373</v>
      </c>
      <c r="B284" s="11" t="s">
        <v>319</v>
      </c>
      <c r="C284" s="7" t="s">
        <v>637</v>
      </c>
      <c r="D284" s="8">
        <v>2</v>
      </c>
      <c r="E284" s="59"/>
      <c r="F284" s="59"/>
      <c r="G284" s="39"/>
    </row>
    <row r="285" spans="1:7" ht="26.4">
      <c r="A285" s="6" t="s">
        <v>374</v>
      </c>
      <c r="B285" s="11" t="s">
        <v>321</v>
      </c>
      <c r="C285" s="7" t="s">
        <v>637</v>
      </c>
      <c r="D285" s="8">
        <v>2</v>
      </c>
      <c r="E285" s="59"/>
      <c r="F285" s="59"/>
      <c r="G285" s="39"/>
    </row>
    <row r="286" spans="1:7" ht="14.4">
      <c r="A286" s="6" t="s">
        <v>375</v>
      </c>
      <c r="B286" s="11" t="s">
        <v>323</v>
      </c>
      <c r="C286" s="7" t="s">
        <v>637</v>
      </c>
      <c r="D286" s="8">
        <v>2</v>
      </c>
      <c r="E286" s="59"/>
      <c r="F286" s="59"/>
      <c r="G286" s="39"/>
    </row>
    <row r="287" spans="1:7" ht="14.4">
      <c r="A287" s="10" t="s">
        <v>376</v>
      </c>
      <c r="B287" s="247" t="s">
        <v>325</v>
      </c>
      <c r="C287" s="248"/>
      <c r="D287" s="249"/>
      <c r="E287" s="56"/>
      <c r="F287" s="56"/>
      <c r="G287" s="35"/>
    </row>
    <row r="288" spans="1:7" ht="26.4">
      <c r="A288" s="6" t="s">
        <v>377</v>
      </c>
      <c r="B288" s="11" t="s">
        <v>327</v>
      </c>
      <c r="C288" s="7" t="s">
        <v>36</v>
      </c>
      <c r="D288" s="8">
        <v>16</v>
      </c>
      <c r="E288" s="59"/>
      <c r="F288" s="59"/>
      <c r="G288" s="39"/>
    </row>
    <row r="289" spans="1:7" ht="26.4">
      <c r="A289" s="6" t="s">
        <v>378</v>
      </c>
      <c r="B289" s="11" t="s">
        <v>329</v>
      </c>
      <c r="C289" s="7" t="s">
        <v>36</v>
      </c>
      <c r="D289" s="8">
        <v>4</v>
      </c>
      <c r="E289" s="59"/>
      <c r="F289" s="59"/>
      <c r="G289" s="39"/>
    </row>
    <row r="290" spans="1:7" ht="26.4">
      <c r="A290" s="6" t="s">
        <v>379</v>
      </c>
      <c r="B290" s="11" t="s">
        <v>331</v>
      </c>
      <c r="C290" s="7" t="s">
        <v>36</v>
      </c>
      <c r="D290" s="8">
        <v>6</v>
      </c>
      <c r="E290" s="59"/>
      <c r="F290" s="59"/>
      <c r="G290" s="39"/>
    </row>
    <row r="291" spans="1:7" ht="26.4">
      <c r="A291" s="6" t="s">
        <v>380</v>
      </c>
      <c r="B291" s="11" t="s">
        <v>333</v>
      </c>
      <c r="C291" s="7" t="s">
        <v>36</v>
      </c>
      <c r="D291" s="8">
        <v>8</v>
      </c>
      <c r="E291" s="59"/>
      <c r="F291" s="59"/>
      <c r="G291" s="39"/>
    </row>
    <row r="292" spans="1:7" ht="14.4">
      <c r="A292" s="16">
        <v>3.3</v>
      </c>
      <c r="B292" s="250" t="s">
        <v>381</v>
      </c>
      <c r="C292" s="248"/>
      <c r="D292" s="249"/>
      <c r="E292" s="56"/>
      <c r="F292" s="56"/>
      <c r="G292" s="35"/>
    </row>
    <row r="293" spans="1:7" ht="14.4">
      <c r="A293" s="16" t="s">
        <v>382</v>
      </c>
      <c r="B293" s="250" t="s">
        <v>383</v>
      </c>
      <c r="C293" s="248"/>
      <c r="D293" s="249"/>
      <c r="E293" s="56"/>
      <c r="F293" s="56"/>
      <c r="G293" s="35"/>
    </row>
    <row r="294" spans="1:7" ht="14.4">
      <c r="A294" s="9" t="s">
        <v>384</v>
      </c>
      <c r="B294" s="261" t="s">
        <v>385</v>
      </c>
      <c r="C294" s="248"/>
      <c r="D294" s="249"/>
      <c r="E294" s="56"/>
      <c r="F294" s="56"/>
      <c r="G294" s="35"/>
    </row>
    <row r="295" spans="1:7" ht="14.4">
      <c r="A295" s="10" t="s">
        <v>386</v>
      </c>
      <c r="B295" s="247" t="s">
        <v>193</v>
      </c>
      <c r="C295" s="248"/>
      <c r="D295" s="249"/>
      <c r="E295" s="56"/>
      <c r="F295" s="56"/>
      <c r="G295" s="35"/>
    </row>
    <row r="296" spans="1:7" ht="14.4">
      <c r="A296" s="6" t="s">
        <v>387</v>
      </c>
      <c r="B296" s="11" t="s">
        <v>237</v>
      </c>
      <c r="C296" s="7" t="s">
        <v>12</v>
      </c>
      <c r="D296" s="8">
        <v>53</v>
      </c>
      <c r="E296" s="59"/>
      <c r="F296" s="59"/>
      <c r="G296" s="39"/>
    </row>
    <row r="297" spans="1:7" ht="14.4">
      <c r="A297" s="10" t="s">
        <v>388</v>
      </c>
      <c r="B297" s="247" t="s">
        <v>197</v>
      </c>
      <c r="C297" s="248"/>
      <c r="D297" s="249"/>
      <c r="E297" s="56"/>
      <c r="F297" s="56"/>
      <c r="G297" s="35"/>
    </row>
    <row r="298" spans="1:7" ht="14.4">
      <c r="A298" s="6" t="s">
        <v>389</v>
      </c>
      <c r="B298" s="11" t="s">
        <v>199</v>
      </c>
      <c r="C298" s="7" t="s">
        <v>200</v>
      </c>
      <c r="D298" s="8">
        <v>6</v>
      </c>
      <c r="E298" s="59"/>
      <c r="F298" s="59"/>
      <c r="G298" s="39"/>
    </row>
    <row r="299" spans="1:7" ht="14.4">
      <c r="A299" s="6" t="s">
        <v>390</v>
      </c>
      <c r="B299" s="11" t="s">
        <v>202</v>
      </c>
      <c r="C299" s="7" t="s">
        <v>200</v>
      </c>
      <c r="D299" s="8">
        <v>6</v>
      </c>
      <c r="E299" s="59"/>
      <c r="F299" s="59"/>
      <c r="G299" s="39"/>
    </row>
    <row r="300" spans="1:7" ht="14.4">
      <c r="A300" s="6" t="s">
        <v>391</v>
      </c>
      <c r="B300" s="11" t="s">
        <v>204</v>
      </c>
      <c r="C300" s="7" t="s">
        <v>200</v>
      </c>
      <c r="D300" s="8">
        <f>53*0.1</f>
        <v>5.3000000000000007</v>
      </c>
      <c r="E300" s="59"/>
      <c r="F300" s="59"/>
      <c r="G300" s="39"/>
    </row>
    <row r="301" spans="1:7" ht="14.4">
      <c r="A301" s="6" t="s">
        <v>392</v>
      </c>
      <c r="B301" s="11" t="s">
        <v>206</v>
      </c>
      <c r="C301" s="7" t="s">
        <v>200</v>
      </c>
      <c r="D301" s="8">
        <v>6</v>
      </c>
      <c r="E301" s="59"/>
      <c r="F301" s="59"/>
      <c r="G301" s="39"/>
    </row>
    <row r="302" spans="1:7" ht="14.4">
      <c r="A302" s="10" t="s">
        <v>393</v>
      </c>
      <c r="B302" s="247" t="s">
        <v>208</v>
      </c>
      <c r="C302" s="248"/>
      <c r="D302" s="249"/>
      <c r="E302" s="56"/>
      <c r="F302" s="56"/>
      <c r="G302" s="35"/>
    </row>
    <row r="303" spans="1:7" ht="26.4">
      <c r="A303" s="6" t="s">
        <v>394</v>
      </c>
      <c r="B303" s="11" t="s">
        <v>245</v>
      </c>
      <c r="C303" s="7" t="s">
        <v>200</v>
      </c>
      <c r="D303" s="8">
        <f>25*0.45*0.25</f>
        <v>2.8125</v>
      </c>
      <c r="E303" s="59"/>
      <c r="F303" s="59"/>
      <c r="G303" s="39"/>
    </row>
    <row r="304" spans="1:7" ht="14.4">
      <c r="A304" s="6" t="s">
        <v>395</v>
      </c>
      <c r="B304" s="11" t="s">
        <v>247</v>
      </c>
      <c r="C304" s="7" t="s">
        <v>12</v>
      </c>
      <c r="D304" s="8">
        <v>53</v>
      </c>
      <c r="E304" s="59"/>
      <c r="F304" s="59"/>
      <c r="G304" s="39"/>
    </row>
    <row r="305" spans="1:7" ht="26.4">
      <c r="A305" s="6" t="s">
        <v>396</v>
      </c>
      <c r="B305" s="11" t="s">
        <v>249</v>
      </c>
      <c r="C305" s="7" t="s">
        <v>12</v>
      </c>
      <c r="D305" s="8">
        <f>25*3</f>
        <v>75</v>
      </c>
      <c r="E305" s="59"/>
      <c r="F305" s="59"/>
      <c r="G305" s="39"/>
    </row>
    <row r="306" spans="1:7" ht="14.4">
      <c r="A306" s="10" t="s">
        <v>397</v>
      </c>
      <c r="B306" s="247" t="s">
        <v>32</v>
      </c>
      <c r="C306" s="248"/>
      <c r="D306" s="249"/>
      <c r="E306" s="56"/>
      <c r="F306" s="56"/>
      <c r="G306" s="35"/>
    </row>
    <row r="307" spans="1:7" ht="66">
      <c r="A307" s="6" t="s">
        <v>398</v>
      </c>
      <c r="B307" s="11" t="s">
        <v>252</v>
      </c>
      <c r="C307" s="7" t="s">
        <v>12</v>
      </c>
      <c r="D307" s="8">
        <v>58</v>
      </c>
      <c r="E307" s="59"/>
      <c r="F307" s="59"/>
      <c r="G307" s="39"/>
    </row>
    <row r="308" spans="1:7" ht="39.6">
      <c r="A308" s="6" t="s">
        <v>399</v>
      </c>
      <c r="B308" s="11" t="s">
        <v>35</v>
      </c>
      <c r="C308" s="7" t="s">
        <v>36</v>
      </c>
      <c r="D308" s="8">
        <v>6.5</v>
      </c>
      <c r="E308" s="59"/>
      <c r="F308" s="59"/>
      <c r="G308" s="39"/>
    </row>
    <row r="309" spans="1:7" ht="14.4">
      <c r="A309" s="10" t="s">
        <v>400</v>
      </c>
      <c r="B309" s="247" t="s">
        <v>102</v>
      </c>
      <c r="C309" s="248"/>
      <c r="D309" s="249"/>
      <c r="E309" s="56"/>
      <c r="F309" s="56"/>
      <c r="G309" s="35"/>
    </row>
    <row r="310" spans="1:7" ht="39.6">
      <c r="A310" s="6" t="s">
        <v>401</v>
      </c>
      <c r="B310" s="11" t="s">
        <v>104</v>
      </c>
      <c r="C310" s="7" t="s">
        <v>36</v>
      </c>
      <c r="D310" s="8">
        <v>3</v>
      </c>
      <c r="E310" s="59"/>
      <c r="F310" s="59"/>
      <c r="G310" s="39"/>
    </row>
    <row r="311" spans="1:7" ht="14.4">
      <c r="A311" s="10" t="s">
        <v>402</v>
      </c>
      <c r="B311" s="247" t="s">
        <v>45</v>
      </c>
      <c r="C311" s="248"/>
      <c r="D311" s="249"/>
      <c r="E311" s="56"/>
      <c r="F311" s="56"/>
      <c r="G311" s="35"/>
    </row>
    <row r="312" spans="1:7" ht="28.5" customHeight="1">
      <c r="A312" s="6" t="s">
        <v>403</v>
      </c>
      <c r="B312" s="11" t="s">
        <v>107</v>
      </c>
      <c r="C312" s="7" t="s">
        <v>12</v>
      </c>
      <c r="D312" s="8">
        <f>42*3</f>
        <v>126</v>
      </c>
      <c r="E312" s="59"/>
      <c r="F312" s="59"/>
      <c r="G312" s="39"/>
    </row>
    <row r="313" spans="1:7" ht="37.5" customHeight="1">
      <c r="A313" s="6" t="s">
        <v>404</v>
      </c>
      <c r="B313" s="11" t="s">
        <v>48</v>
      </c>
      <c r="C313" s="7" t="s">
        <v>12</v>
      </c>
      <c r="D313" s="8">
        <f>(17*3)*2</f>
        <v>102</v>
      </c>
      <c r="E313" s="59"/>
      <c r="F313" s="59"/>
      <c r="G313" s="39"/>
    </row>
    <row r="314" spans="1:7" ht="39.6">
      <c r="A314" s="6" t="s">
        <v>405</v>
      </c>
      <c r="B314" s="11" t="s">
        <v>50</v>
      </c>
      <c r="C314" s="7" t="s">
        <v>12</v>
      </c>
      <c r="D314" s="8">
        <f>(25*3)*2</f>
        <v>150</v>
      </c>
      <c r="E314" s="59"/>
      <c r="F314" s="59"/>
      <c r="G314" s="39"/>
    </row>
    <row r="315" spans="1:7" ht="14.4">
      <c r="A315" s="10" t="s">
        <v>406</v>
      </c>
      <c r="B315" s="247" t="s">
        <v>111</v>
      </c>
      <c r="C315" s="248"/>
      <c r="D315" s="249"/>
      <c r="E315" s="56"/>
      <c r="F315" s="56"/>
      <c r="G315" s="35"/>
    </row>
    <row r="316" spans="1:7" ht="39.6">
      <c r="A316" s="6" t="s">
        <v>407</v>
      </c>
      <c r="B316" s="11" t="s">
        <v>113</v>
      </c>
      <c r="C316" s="7" t="s">
        <v>12</v>
      </c>
      <c r="D316" s="8">
        <v>10.4</v>
      </c>
      <c r="E316" s="59"/>
      <c r="F316" s="59"/>
      <c r="G316" s="39"/>
    </row>
    <row r="317" spans="1:7" ht="52.8">
      <c r="A317" s="6" t="s">
        <v>408</v>
      </c>
      <c r="B317" s="11" t="s">
        <v>115</v>
      </c>
      <c r="C317" s="7" t="s">
        <v>12</v>
      </c>
      <c r="D317" s="8">
        <v>10.4</v>
      </c>
      <c r="E317" s="59"/>
      <c r="F317" s="59"/>
      <c r="G317" s="39"/>
    </row>
    <row r="318" spans="1:7" ht="39.6">
      <c r="A318" s="6" t="s">
        <v>409</v>
      </c>
      <c r="B318" s="11" t="s">
        <v>116</v>
      </c>
      <c r="C318" s="7" t="s">
        <v>637</v>
      </c>
      <c r="D318" s="8">
        <v>1</v>
      </c>
      <c r="E318" s="59"/>
      <c r="F318" s="59"/>
      <c r="G318" s="39"/>
    </row>
    <row r="319" spans="1:7" ht="14.4">
      <c r="A319" s="10" t="s">
        <v>410</v>
      </c>
      <c r="B319" s="247" t="s">
        <v>58</v>
      </c>
      <c r="C319" s="248"/>
      <c r="D319" s="249"/>
      <c r="E319" s="56"/>
      <c r="F319" s="56"/>
      <c r="G319" s="35"/>
    </row>
    <row r="320" spans="1:7" ht="26.4">
      <c r="A320" s="6" t="s">
        <v>411</v>
      </c>
      <c r="B320" s="11" t="s">
        <v>171</v>
      </c>
      <c r="C320" s="7" t="s">
        <v>12</v>
      </c>
      <c r="D320" s="8">
        <v>53</v>
      </c>
      <c r="E320" s="59"/>
      <c r="F320" s="59"/>
      <c r="G320" s="39"/>
    </row>
    <row r="321" spans="1:29" ht="26.4">
      <c r="A321" s="6" t="s">
        <v>412</v>
      </c>
      <c r="B321" s="11" t="s">
        <v>121</v>
      </c>
      <c r="C321" s="7" t="s">
        <v>36</v>
      </c>
      <c r="D321" s="8">
        <v>25</v>
      </c>
      <c r="E321" s="59"/>
      <c r="F321" s="59"/>
      <c r="G321" s="39"/>
    </row>
    <row r="322" spans="1:29" ht="14.4">
      <c r="A322" s="10" t="s">
        <v>413</v>
      </c>
      <c r="B322" s="247" t="s">
        <v>74</v>
      </c>
      <c r="C322" s="248"/>
      <c r="D322" s="249"/>
      <c r="E322" s="56"/>
      <c r="F322" s="56"/>
      <c r="G322" s="35"/>
    </row>
    <row r="323" spans="1:29" ht="92.4">
      <c r="A323" s="6" t="s">
        <v>414</v>
      </c>
      <c r="B323" s="11" t="s">
        <v>124</v>
      </c>
      <c r="C323" s="7" t="s">
        <v>637</v>
      </c>
      <c r="D323" s="8">
        <v>8</v>
      </c>
      <c r="E323" s="59"/>
      <c r="F323" s="59"/>
      <c r="G323" s="39"/>
    </row>
    <row r="324" spans="1:29" ht="79.2">
      <c r="A324" s="6" t="s">
        <v>415</v>
      </c>
      <c r="B324" s="11" t="s">
        <v>126</v>
      </c>
      <c r="C324" s="7" t="s">
        <v>637</v>
      </c>
      <c r="D324" s="8">
        <v>1</v>
      </c>
      <c r="E324" s="59"/>
      <c r="F324" s="59"/>
      <c r="G324" s="39"/>
    </row>
    <row r="325" spans="1:29" ht="52.8">
      <c r="A325" s="6" t="s">
        <v>416</v>
      </c>
      <c r="B325" s="11" t="s">
        <v>128</v>
      </c>
      <c r="C325" s="7" t="s">
        <v>637</v>
      </c>
      <c r="D325" s="8">
        <v>1</v>
      </c>
      <c r="E325" s="59"/>
      <c r="F325" s="59"/>
      <c r="G325" s="39"/>
    </row>
    <row r="326" spans="1:29" ht="92.4">
      <c r="A326" s="6" t="s">
        <v>417</v>
      </c>
      <c r="B326" s="11" t="s">
        <v>130</v>
      </c>
      <c r="C326" s="7" t="s">
        <v>637</v>
      </c>
      <c r="D326" s="8">
        <v>4</v>
      </c>
      <c r="E326" s="59"/>
      <c r="F326" s="59"/>
      <c r="G326" s="39"/>
    </row>
    <row r="327" spans="1:29" ht="66">
      <c r="A327" s="6" t="s">
        <v>418</v>
      </c>
      <c r="B327" s="11" t="s">
        <v>132</v>
      </c>
      <c r="C327" s="7" t="s">
        <v>637</v>
      </c>
      <c r="D327" s="8">
        <v>2</v>
      </c>
      <c r="E327" s="59"/>
      <c r="F327" s="59"/>
      <c r="G327" s="39"/>
    </row>
    <row r="328" spans="1:29" ht="39.6">
      <c r="A328" s="6" t="s">
        <v>419</v>
      </c>
      <c r="B328" s="11" t="s">
        <v>134</v>
      </c>
      <c r="C328" s="7" t="s">
        <v>637</v>
      </c>
      <c r="D328" s="8">
        <v>2</v>
      </c>
      <c r="E328" s="59"/>
      <c r="F328" s="59"/>
      <c r="G328" s="39"/>
    </row>
    <row r="329" spans="1:29" ht="71.25" customHeight="1">
      <c r="A329" s="6" t="s">
        <v>420</v>
      </c>
      <c r="B329" s="11" t="s">
        <v>136</v>
      </c>
      <c r="C329" s="7" t="s">
        <v>637</v>
      </c>
      <c r="D329" s="8">
        <v>1</v>
      </c>
      <c r="E329" s="59"/>
      <c r="F329" s="59"/>
      <c r="G329" s="39"/>
    </row>
    <row r="330" spans="1:29" ht="14.4">
      <c r="A330" s="6" t="s">
        <v>421</v>
      </c>
      <c r="B330" s="11" t="s">
        <v>141</v>
      </c>
      <c r="C330" s="15" t="s">
        <v>732</v>
      </c>
      <c r="D330" s="8">
        <v>1</v>
      </c>
      <c r="E330" s="59"/>
      <c r="F330" s="59"/>
      <c r="G330" s="39"/>
    </row>
    <row r="331" spans="1:29" ht="14.4">
      <c r="A331" s="10" t="s">
        <v>422</v>
      </c>
      <c r="B331" s="247" t="s">
        <v>147</v>
      </c>
      <c r="C331" s="248"/>
      <c r="D331" s="249"/>
      <c r="E331" s="56"/>
      <c r="F331" s="56"/>
      <c r="G331" s="35"/>
    </row>
    <row r="332" spans="1:29" ht="14.4">
      <c r="A332" s="6" t="s">
        <v>423</v>
      </c>
      <c r="B332" s="11" t="s">
        <v>149</v>
      </c>
      <c r="C332" s="7" t="s">
        <v>637</v>
      </c>
      <c r="D332" s="8">
        <v>2</v>
      </c>
      <c r="E332" s="59"/>
      <c r="F332" s="59"/>
      <c r="G332" s="39"/>
    </row>
    <row r="333" spans="1:29" ht="14.4">
      <c r="A333" s="6" t="s">
        <v>424</v>
      </c>
      <c r="B333" s="11" t="s">
        <v>150</v>
      </c>
      <c r="C333" s="7" t="s">
        <v>637</v>
      </c>
      <c r="D333" s="8">
        <v>1</v>
      </c>
      <c r="E333" s="59"/>
      <c r="F333" s="59"/>
      <c r="G333" s="39"/>
    </row>
    <row r="334" spans="1:29" ht="26.4">
      <c r="A334" s="6" t="s">
        <v>425</v>
      </c>
      <c r="B334" s="11" t="s">
        <v>151</v>
      </c>
      <c r="C334" s="7" t="s">
        <v>732</v>
      </c>
      <c r="D334" s="8">
        <v>1</v>
      </c>
      <c r="E334" s="59"/>
      <c r="F334" s="59"/>
      <c r="G334" s="39"/>
      <c r="H334" s="14"/>
      <c r="I334" s="14"/>
      <c r="J334" s="14"/>
      <c r="K334" s="14"/>
      <c r="L334" s="14"/>
      <c r="M334" s="14"/>
      <c r="N334" s="14"/>
      <c r="O334" s="14"/>
      <c r="P334" s="14"/>
      <c r="Q334" s="14"/>
      <c r="R334" s="14"/>
      <c r="S334" s="14"/>
      <c r="T334" s="14"/>
      <c r="U334" s="14"/>
      <c r="V334" s="14"/>
      <c r="W334" s="14"/>
      <c r="X334" s="14"/>
      <c r="Y334" s="14"/>
      <c r="Z334" s="14"/>
      <c r="AA334" s="14"/>
      <c r="AB334" s="14"/>
      <c r="AC334" s="14"/>
    </row>
    <row r="335" spans="1:29" ht="25.5" customHeight="1">
      <c r="A335" s="9" t="s">
        <v>426</v>
      </c>
      <c r="B335" s="261" t="s">
        <v>427</v>
      </c>
      <c r="C335" s="248"/>
      <c r="D335" s="249"/>
      <c r="E335" s="56"/>
      <c r="F335" s="56"/>
      <c r="G335" s="35"/>
    </row>
    <row r="336" spans="1:29" ht="14.4">
      <c r="A336" s="10" t="s">
        <v>428</v>
      </c>
      <c r="B336" s="247" t="s">
        <v>193</v>
      </c>
      <c r="C336" s="248"/>
      <c r="D336" s="249"/>
      <c r="E336" s="56"/>
      <c r="F336" s="56"/>
      <c r="G336" s="35"/>
    </row>
    <row r="337" spans="1:7" ht="14.4">
      <c r="A337" s="6" t="s">
        <v>429</v>
      </c>
      <c r="B337" s="11" t="s">
        <v>237</v>
      </c>
      <c r="C337" s="7" t="s">
        <v>12</v>
      </c>
      <c r="D337" s="8">
        <v>5.25</v>
      </c>
      <c r="E337" s="59"/>
      <c r="F337" s="59"/>
      <c r="G337" s="39"/>
    </row>
    <row r="338" spans="1:7" ht="14.4">
      <c r="A338" s="10" t="s">
        <v>430</v>
      </c>
      <c r="B338" s="247" t="s">
        <v>197</v>
      </c>
      <c r="C338" s="248"/>
      <c r="D338" s="249"/>
      <c r="E338" s="56"/>
      <c r="F338" s="56"/>
      <c r="G338" s="35"/>
    </row>
    <row r="339" spans="1:7" ht="14.4">
      <c r="A339" s="6" t="s">
        <v>431</v>
      </c>
      <c r="B339" s="11" t="s">
        <v>199</v>
      </c>
      <c r="C339" s="7" t="s">
        <v>200</v>
      </c>
      <c r="D339" s="8">
        <v>1.05</v>
      </c>
      <c r="E339" s="59"/>
      <c r="F339" s="59"/>
      <c r="G339" s="39"/>
    </row>
    <row r="340" spans="1:7" ht="14.4">
      <c r="A340" s="6" t="s">
        <v>432</v>
      </c>
      <c r="B340" s="11" t="s">
        <v>202</v>
      </c>
      <c r="C340" s="7" t="s">
        <v>200</v>
      </c>
      <c r="D340" s="8">
        <v>1.1000000000000001</v>
      </c>
      <c r="E340" s="59"/>
      <c r="F340" s="59"/>
      <c r="G340" s="39"/>
    </row>
    <row r="341" spans="1:7" ht="14.4">
      <c r="A341" s="6" t="s">
        <v>433</v>
      </c>
      <c r="B341" s="11" t="s">
        <v>204</v>
      </c>
      <c r="C341" s="7" t="s">
        <v>200</v>
      </c>
      <c r="D341" s="8">
        <v>0.5</v>
      </c>
      <c r="E341" s="59"/>
      <c r="F341" s="59"/>
      <c r="G341" s="39"/>
    </row>
    <row r="342" spans="1:7" ht="14.4">
      <c r="A342" s="6" t="s">
        <v>434</v>
      </c>
      <c r="B342" s="11" t="s">
        <v>206</v>
      </c>
      <c r="C342" s="7" t="s">
        <v>200</v>
      </c>
      <c r="D342" s="8">
        <f>0.5*1.1</f>
        <v>0.55000000000000004</v>
      </c>
      <c r="E342" s="59"/>
      <c r="F342" s="59"/>
      <c r="G342" s="39"/>
    </row>
    <row r="343" spans="1:7" ht="14.4">
      <c r="A343" s="10" t="s">
        <v>435</v>
      </c>
      <c r="B343" s="247" t="s">
        <v>208</v>
      </c>
      <c r="C343" s="248"/>
      <c r="D343" s="249"/>
      <c r="E343" s="56"/>
      <c r="F343" s="56"/>
      <c r="G343" s="35"/>
    </row>
    <row r="344" spans="1:7" ht="26.4">
      <c r="A344" s="6" t="s">
        <v>436</v>
      </c>
      <c r="B344" s="11" t="s">
        <v>245</v>
      </c>
      <c r="C344" s="7" t="s">
        <v>200</v>
      </c>
      <c r="D344" s="8">
        <v>1.05</v>
      </c>
      <c r="E344" s="59"/>
      <c r="F344" s="59"/>
      <c r="G344" s="39"/>
    </row>
    <row r="345" spans="1:7" ht="14.4">
      <c r="A345" s="6" t="s">
        <v>437</v>
      </c>
      <c r="B345" s="11" t="s">
        <v>348</v>
      </c>
      <c r="C345" s="7" t="s">
        <v>12</v>
      </c>
      <c r="D345" s="8">
        <v>4.3899999999999997</v>
      </c>
      <c r="E345" s="59"/>
      <c r="F345" s="59"/>
      <c r="G345" s="39"/>
    </row>
    <row r="346" spans="1:7" ht="26.4">
      <c r="A346" s="6" t="s">
        <v>438</v>
      </c>
      <c r="B346" s="11" t="s">
        <v>249</v>
      </c>
      <c r="C346" s="7" t="s">
        <v>12</v>
      </c>
      <c r="D346" s="8">
        <v>28</v>
      </c>
      <c r="E346" s="59"/>
      <c r="F346" s="59"/>
      <c r="G346" s="39"/>
    </row>
    <row r="347" spans="1:7" ht="14.4">
      <c r="A347" s="10" t="s">
        <v>439</v>
      </c>
      <c r="B347" s="247" t="s">
        <v>32</v>
      </c>
      <c r="C347" s="248"/>
      <c r="D347" s="249"/>
      <c r="E347" s="56"/>
      <c r="F347" s="56"/>
      <c r="G347" s="35"/>
    </row>
    <row r="348" spans="1:7" ht="66">
      <c r="A348" s="6" t="s">
        <v>440</v>
      </c>
      <c r="B348" s="11" t="s">
        <v>252</v>
      </c>
      <c r="C348" s="7" t="s">
        <v>12</v>
      </c>
      <c r="D348" s="8">
        <v>6</v>
      </c>
      <c r="E348" s="59"/>
      <c r="F348" s="59"/>
      <c r="G348" s="39"/>
    </row>
    <row r="349" spans="1:7" ht="39.6">
      <c r="A349" s="6" t="s">
        <v>441</v>
      </c>
      <c r="B349" s="11" t="s">
        <v>35</v>
      </c>
      <c r="C349" s="7" t="s">
        <v>36</v>
      </c>
      <c r="D349" s="8">
        <v>5</v>
      </c>
      <c r="E349" s="59"/>
      <c r="F349" s="59"/>
      <c r="G349" s="39"/>
    </row>
    <row r="350" spans="1:7" ht="14.4">
      <c r="A350" s="10" t="s">
        <v>442</v>
      </c>
      <c r="B350" s="247" t="s">
        <v>102</v>
      </c>
      <c r="C350" s="248"/>
      <c r="D350" s="249"/>
      <c r="E350" s="56"/>
      <c r="F350" s="56"/>
      <c r="G350" s="35"/>
    </row>
    <row r="351" spans="1:7" ht="39.6">
      <c r="A351" s="6" t="s">
        <v>443</v>
      </c>
      <c r="B351" s="11" t="s">
        <v>104</v>
      </c>
      <c r="C351" s="7" t="s">
        <v>36</v>
      </c>
      <c r="D351" s="8">
        <f>1*3</f>
        <v>3</v>
      </c>
      <c r="E351" s="59"/>
      <c r="F351" s="59"/>
      <c r="G351" s="39"/>
    </row>
    <row r="352" spans="1:7" ht="14.4">
      <c r="A352" s="10" t="s">
        <v>444</v>
      </c>
      <c r="B352" s="247" t="s">
        <v>45</v>
      </c>
      <c r="C352" s="248"/>
      <c r="D352" s="249"/>
      <c r="E352" s="56"/>
      <c r="F352" s="56"/>
      <c r="G352" s="35"/>
    </row>
    <row r="353" spans="1:7" ht="30.75" customHeight="1">
      <c r="A353" s="6" t="s">
        <v>445</v>
      </c>
      <c r="B353" s="11" t="s">
        <v>107</v>
      </c>
      <c r="C353" s="7" t="s">
        <v>12</v>
      </c>
      <c r="D353" s="8">
        <v>45.1</v>
      </c>
      <c r="E353" s="59"/>
      <c r="F353" s="59"/>
      <c r="G353" s="39"/>
    </row>
    <row r="354" spans="1:7" ht="38.25" customHeight="1">
      <c r="A354" s="6" t="s">
        <v>446</v>
      </c>
      <c r="B354" s="11" t="s">
        <v>48</v>
      </c>
      <c r="C354" s="7" t="s">
        <v>12</v>
      </c>
      <c r="D354" s="8">
        <f>20.25*2</f>
        <v>40.5</v>
      </c>
      <c r="E354" s="59"/>
      <c r="F354" s="59"/>
      <c r="G354" s="39"/>
    </row>
    <row r="355" spans="1:7" ht="38.25" customHeight="1">
      <c r="A355" s="6" t="s">
        <v>447</v>
      </c>
      <c r="B355" s="11" t="s">
        <v>50</v>
      </c>
      <c r="C355" s="7" t="s">
        <v>12</v>
      </c>
      <c r="D355" s="8">
        <v>50</v>
      </c>
      <c r="E355" s="59"/>
      <c r="F355" s="59"/>
      <c r="G355" s="39"/>
    </row>
    <row r="356" spans="1:7" ht="30.75" customHeight="1">
      <c r="A356" s="6" t="s">
        <v>448</v>
      </c>
      <c r="B356" s="11" t="s">
        <v>304</v>
      </c>
      <c r="C356" s="7" t="s">
        <v>12</v>
      </c>
      <c r="D356" s="8">
        <v>4</v>
      </c>
      <c r="E356" s="59"/>
      <c r="F356" s="59"/>
      <c r="G356" s="39"/>
    </row>
    <row r="357" spans="1:7" ht="14.4">
      <c r="A357" s="10" t="s">
        <v>449</v>
      </c>
      <c r="B357" s="247" t="s">
        <v>111</v>
      </c>
      <c r="C357" s="248"/>
      <c r="D357" s="249"/>
      <c r="E357" s="56"/>
      <c r="F357" s="56"/>
      <c r="G357" s="35"/>
    </row>
    <row r="358" spans="1:7" ht="39.6">
      <c r="A358" s="6" t="s">
        <v>450</v>
      </c>
      <c r="B358" s="11" t="s">
        <v>113</v>
      </c>
      <c r="C358" s="7" t="s">
        <v>12</v>
      </c>
      <c r="D358" s="8">
        <v>1.4</v>
      </c>
      <c r="E358" s="59"/>
      <c r="F358" s="59"/>
      <c r="G358" s="39"/>
    </row>
    <row r="359" spans="1:7" ht="52.8">
      <c r="A359" s="6" t="s">
        <v>451</v>
      </c>
      <c r="B359" s="11" t="s">
        <v>115</v>
      </c>
      <c r="C359" s="7" t="s">
        <v>12</v>
      </c>
      <c r="D359" s="8">
        <v>1.4</v>
      </c>
      <c r="E359" s="59"/>
      <c r="F359" s="59"/>
      <c r="G359" s="39"/>
    </row>
    <row r="360" spans="1:7" ht="26.4">
      <c r="A360" s="6" t="s">
        <v>452</v>
      </c>
      <c r="B360" s="11" t="s">
        <v>43</v>
      </c>
      <c r="C360" s="7" t="s">
        <v>637</v>
      </c>
      <c r="D360" s="8">
        <v>1</v>
      </c>
      <c r="E360" s="59"/>
      <c r="F360" s="59"/>
      <c r="G360" s="39"/>
    </row>
    <row r="361" spans="1:7" ht="14.4">
      <c r="A361" s="10" t="s">
        <v>453</v>
      </c>
      <c r="B361" s="247" t="s">
        <v>58</v>
      </c>
      <c r="C361" s="248"/>
      <c r="D361" s="249"/>
      <c r="E361" s="56"/>
      <c r="F361" s="56"/>
      <c r="G361" s="35"/>
    </row>
    <row r="362" spans="1:7" ht="26.4">
      <c r="A362" s="6" t="s">
        <v>454</v>
      </c>
      <c r="B362" s="11" t="s">
        <v>171</v>
      </c>
      <c r="C362" s="7" t="s">
        <v>12</v>
      </c>
      <c r="D362" s="8">
        <v>4.4000000000000004</v>
      </c>
      <c r="E362" s="59"/>
      <c r="F362" s="59"/>
      <c r="G362" s="39"/>
    </row>
    <row r="363" spans="1:7" ht="14.4">
      <c r="A363" s="6" t="s">
        <v>455</v>
      </c>
      <c r="B363" s="11" t="s">
        <v>312</v>
      </c>
      <c r="C363" s="7" t="s">
        <v>36</v>
      </c>
      <c r="D363" s="8">
        <v>8.3000000000000007</v>
      </c>
      <c r="E363" s="59"/>
      <c r="F363" s="59"/>
      <c r="G363" s="39"/>
    </row>
    <row r="364" spans="1:7" ht="14.4">
      <c r="A364" s="10" t="s">
        <v>456</v>
      </c>
      <c r="B364" s="247" t="s">
        <v>74</v>
      </c>
      <c r="C364" s="248"/>
      <c r="D364" s="249"/>
      <c r="E364" s="56"/>
      <c r="F364" s="56"/>
      <c r="G364" s="35"/>
    </row>
    <row r="365" spans="1:7" ht="59.25" customHeight="1">
      <c r="A365" s="6" t="s">
        <v>457</v>
      </c>
      <c r="B365" s="11" t="s">
        <v>78</v>
      </c>
      <c r="C365" s="7" t="s">
        <v>637</v>
      </c>
      <c r="D365" s="8">
        <v>1</v>
      </c>
      <c r="E365" s="59"/>
      <c r="F365" s="59"/>
      <c r="G365" s="39"/>
    </row>
    <row r="366" spans="1:7" ht="59.25" customHeight="1">
      <c r="A366" s="6" t="s">
        <v>458</v>
      </c>
      <c r="B366" s="11" t="s">
        <v>136</v>
      </c>
      <c r="C366" s="7" t="s">
        <v>637</v>
      </c>
      <c r="D366" s="8">
        <v>1</v>
      </c>
      <c r="E366" s="59"/>
      <c r="F366" s="59"/>
      <c r="G366" s="39"/>
    </row>
    <row r="367" spans="1:7" ht="14.4">
      <c r="A367" s="10" t="s">
        <v>459</v>
      </c>
      <c r="B367" s="247" t="s">
        <v>317</v>
      </c>
      <c r="C367" s="248"/>
      <c r="D367" s="249"/>
      <c r="E367" s="56"/>
      <c r="F367" s="56"/>
      <c r="G367" s="35"/>
    </row>
    <row r="368" spans="1:7" ht="81.75" customHeight="1">
      <c r="A368" s="6" t="s">
        <v>460</v>
      </c>
      <c r="B368" s="11" t="s">
        <v>461</v>
      </c>
      <c r="C368" s="7" t="s">
        <v>637</v>
      </c>
      <c r="D368" s="8">
        <v>1</v>
      </c>
      <c r="E368" s="59"/>
      <c r="F368" s="59"/>
      <c r="G368" s="39"/>
    </row>
    <row r="369" spans="1:14" ht="29.25" customHeight="1">
      <c r="A369" s="6" t="s">
        <v>462</v>
      </c>
      <c r="B369" s="11" t="s">
        <v>321</v>
      </c>
      <c r="C369" s="7" t="s">
        <v>637</v>
      </c>
      <c r="D369" s="8">
        <v>1</v>
      </c>
      <c r="E369" s="59"/>
      <c r="F369" s="59"/>
      <c r="G369" s="39"/>
    </row>
    <row r="370" spans="1:14" ht="14.4">
      <c r="A370" s="6" t="s">
        <v>463</v>
      </c>
      <c r="B370" s="11" t="s">
        <v>323</v>
      </c>
      <c r="C370" s="7" t="s">
        <v>637</v>
      </c>
      <c r="D370" s="8">
        <v>1</v>
      </c>
      <c r="E370" s="59"/>
      <c r="F370" s="59"/>
      <c r="G370" s="39"/>
    </row>
    <row r="371" spans="1:14" ht="14.4">
      <c r="A371" s="10" t="s">
        <v>464</v>
      </c>
      <c r="B371" s="247" t="s">
        <v>325</v>
      </c>
      <c r="C371" s="248"/>
      <c r="D371" s="249"/>
      <c r="E371" s="56"/>
      <c r="F371" s="56"/>
      <c r="G371" s="35"/>
    </row>
    <row r="372" spans="1:14" ht="26.4">
      <c r="A372" s="6" t="s">
        <v>465</v>
      </c>
      <c r="B372" s="11" t="s">
        <v>327</v>
      </c>
      <c r="C372" s="7" t="s">
        <v>36</v>
      </c>
      <c r="D372" s="8">
        <v>8</v>
      </c>
      <c r="E372" s="59"/>
      <c r="F372" s="59"/>
      <c r="G372" s="39"/>
    </row>
    <row r="373" spans="1:14" ht="26.4">
      <c r="A373" s="6" t="s">
        <v>466</v>
      </c>
      <c r="B373" s="11" t="s">
        <v>329</v>
      </c>
      <c r="C373" s="7" t="s">
        <v>36</v>
      </c>
      <c r="D373" s="8">
        <v>2</v>
      </c>
      <c r="E373" s="59"/>
      <c r="F373" s="59"/>
      <c r="G373" s="39"/>
    </row>
    <row r="374" spans="1:14" ht="26.4">
      <c r="A374" s="6" t="s">
        <v>467</v>
      </c>
      <c r="B374" s="11" t="s">
        <v>331</v>
      </c>
      <c r="C374" s="7" t="s">
        <v>36</v>
      </c>
      <c r="D374" s="8">
        <v>3</v>
      </c>
      <c r="E374" s="59"/>
      <c r="F374" s="59"/>
      <c r="G374" s="39"/>
    </row>
    <row r="375" spans="1:14" ht="26.4">
      <c r="A375" s="6" t="s">
        <v>468</v>
      </c>
      <c r="B375" s="11" t="s">
        <v>333</v>
      </c>
      <c r="C375" s="7" t="s">
        <v>36</v>
      </c>
      <c r="D375" s="8">
        <v>4</v>
      </c>
      <c r="E375" s="59"/>
      <c r="F375" s="59"/>
      <c r="G375" s="39"/>
    </row>
    <row r="376" spans="1:14" ht="14.4">
      <c r="A376" s="16" t="s">
        <v>469</v>
      </c>
      <c r="B376" s="250" t="s">
        <v>470</v>
      </c>
      <c r="C376" s="248"/>
      <c r="D376" s="249"/>
      <c r="E376" s="56"/>
      <c r="F376" s="56"/>
      <c r="G376" s="35"/>
    </row>
    <row r="377" spans="1:14" ht="14.25" customHeight="1">
      <c r="A377" s="251" t="s">
        <v>471</v>
      </c>
      <c r="B377" s="253" t="s">
        <v>472</v>
      </c>
      <c r="C377" s="254"/>
      <c r="D377" s="255"/>
      <c r="E377" s="56"/>
      <c r="F377" s="56"/>
      <c r="G377" s="35"/>
    </row>
    <row r="378" spans="1:14" ht="14.4">
      <c r="A378" s="252"/>
      <c r="B378" s="256"/>
      <c r="C378" s="257"/>
      <c r="D378" s="258"/>
      <c r="E378" s="56"/>
      <c r="F378" s="56"/>
      <c r="G378" s="35"/>
    </row>
    <row r="379" spans="1:14" ht="14.4">
      <c r="A379" s="10" t="s">
        <v>473</v>
      </c>
      <c r="B379" s="247" t="s">
        <v>193</v>
      </c>
      <c r="C379" s="248"/>
      <c r="D379" s="249"/>
      <c r="E379" s="56"/>
      <c r="F379" s="56"/>
      <c r="G379" s="35"/>
    </row>
    <row r="380" spans="1:14" ht="14.4">
      <c r="A380" s="6" t="s">
        <v>474</v>
      </c>
      <c r="B380" s="11" t="s">
        <v>237</v>
      </c>
      <c r="C380" s="7" t="s">
        <v>12</v>
      </c>
      <c r="D380" s="17">
        <v>10.5</v>
      </c>
      <c r="E380" s="60"/>
      <c r="F380" s="60"/>
      <c r="G380" s="42"/>
      <c r="J380" s="18"/>
      <c r="N380" s="18"/>
    </row>
    <row r="381" spans="1:14" ht="14.4">
      <c r="A381" s="10" t="s">
        <v>475</v>
      </c>
      <c r="B381" s="247" t="s">
        <v>197</v>
      </c>
      <c r="C381" s="248"/>
      <c r="D381" s="249"/>
      <c r="E381" s="56"/>
      <c r="F381" s="56"/>
      <c r="G381" s="35"/>
    </row>
    <row r="382" spans="1:14" ht="14.4">
      <c r="A382" s="6" t="s">
        <v>476</v>
      </c>
      <c r="B382" s="11" t="s">
        <v>199</v>
      </c>
      <c r="C382" s="7" t="s">
        <v>200</v>
      </c>
      <c r="D382" s="17">
        <v>2.1000000000000005</v>
      </c>
      <c r="E382" s="60"/>
      <c r="F382" s="60"/>
      <c r="G382" s="42"/>
      <c r="J382" s="18"/>
      <c r="N382" s="18"/>
    </row>
    <row r="383" spans="1:14" ht="14.4">
      <c r="A383" s="6" t="s">
        <v>477</v>
      </c>
      <c r="B383" s="11" t="s">
        <v>202</v>
      </c>
      <c r="C383" s="7" t="s">
        <v>200</v>
      </c>
      <c r="D383" s="17">
        <v>2.2000000000000002</v>
      </c>
      <c r="E383" s="60"/>
      <c r="F383" s="60"/>
      <c r="G383" s="42"/>
      <c r="J383" s="18"/>
      <c r="N383" s="18"/>
    </row>
    <row r="384" spans="1:14" ht="14.4">
      <c r="A384" s="6" t="s">
        <v>478</v>
      </c>
      <c r="B384" s="11" t="s">
        <v>204</v>
      </c>
      <c r="C384" s="7" t="s">
        <v>200</v>
      </c>
      <c r="D384" s="17">
        <v>1</v>
      </c>
      <c r="E384" s="60"/>
      <c r="F384" s="60"/>
      <c r="G384" s="42"/>
      <c r="J384" s="18"/>
      <c r="N384" s="18"/>
    </row>
    <row r="385" spans="1:14" ht="14.4">
      <c r="A385" s="6" t="s">
        <v>479</v>
      </c>
      <c r="B385" s="11" t="s">
        <v>206</v>
      </c>
      <c r="C385" s="7" t="s">
        <v>200</v>
      </c>
      <c r="D385" s="17">
        <v>1.1000000000000001</v>
      </c>
      <c r="E385" s="60"/>
      <c r="F385" s="60"/>
      <c r="G385" s="42"/>
      <c r="J385" s="18"/>
      <c r="N385" s="18"/>
    </row>
    <row r="386" spans="1:14" ht="14.4">
      <c r="A386" s="10" t="s">
        <v>480</v>
      </c>
      <c r="B386" s="247" t="s">
        <v>208</v>
      </c>
      <c r="C386" s="248"/>
      <c r="D386" s="249"/>
      <c r="E386" s="56"/>
      <c r="F386" s="56"/>
      <c r="G386" s="35"/>
    </row>
    <row r="387" spans="1:14" ht="26.4">
      <c r="A387" s="6" t="s">
        <v>481</v>
      </c>
      <c r="B387" s="11" t="s">
        <v>245</v>
      </c>
      <c r="C387" s="7" t="s">
        <v>200</v>
      </c>
      <c r="D387" s="17">
        <v>2.1000000000000005</v>
      </c>
      <c r="E387" s="60"/>
      <c r="F387" s="60"/>
      <c r="G387" s="42"/>
      <c r="J387" s="18"/>
      <c r="N387" s="18"/>
    </row>
    <row r="388" spans="1:14" ht="14.4">
      <c r="A388" s="6" t="s">
        <v>482</v>
      </c>
      <c r="B388" s="11" t="s">
        <v>348</v>
      </c>
      <c r="C388" s="7" t="s">
        <v>12</v>
      </c>
      <c r="D388" s="17">
        <v>8.7799999999999976</v>
      </c>
      <c r="E388" s="60"/>
      <c r="F388" s="60"/>
      <c r="G388" s="42"/>
      <c r="J388" s="18"/>
      <c r="N388" s="18"/>
    </row>
    <row r="389" spans="1:14" ht="26.4">
      <c r="A389" s="6" t="s">
        <v>483</v>
      </c>
      <c r="B389" s="11" t="s">
        <v>249</v>
      </c>
      <c r="C389" s="7" t="s">
        <v>12</v>
      </c>
      <c r="D389" s="17">
        <v>56</v>
      </c>
      <c r="E389" s="60"/>
      <c r="F389" s="60"/>
      <c r="G389" s="42"/>
      <c r="J389" s="18"/>
      <c r="N389" s="18"/>
    </row>
    <row r="390" spans="1:14" ht="14.4">
      <c r="A390" s="10" t="s">
        <v>484</v>
      </c>
      <c r="B390" s="247" t="s">
        <v>32</v>
      </c>
      <c r="C390" s="248"/>
      <c r="D390" s="249"/>
      <c r="E390" s="56"/>
      <c r="F390" s="56"/>
      <c r="G390" s="35"/>
    </row>
    <row r="391" spans="1:14" ht="66">
      <c r="A391" s="6" t="s">
        <v>485</v>
      </c>
      <c r="B391" s="11" t="s">
        <v>252</v>
      </c>
      <c r="C391" s="7" t="s">
        <v>12</v>
      </c>
      <c r="D391" s="17">
        <v>13.55</v>
      </c>
      <c r="E391" s="60"/>
      <c r="F391" s="60"/>
      <c r="G391" s="42"/>
      <c r="J391" s="18"/>
      <c r="N391" s="18"/>
    </row>
    <row r="392" spans="1:14" ht="39.6">
      <c r="A392" s="6" t="s">
        <v>486</v>
      </c>
      <c r="B392" s="11" t="s">
        <v>35</v>
      </c>
      <c r="C392" s="7" t="s">
        <v>215</v>
      </c>
      <c r="D392" s="17">
        <v>6.6</v>
      </c>
      <c r="E392" s="60"/>
      <c r="F392" s="60"/>
      <c r="G392" s="42"/>
      <c r="J392" s="18"/>
      <c r="N392" s="18"/>
    </row>
    <row r="393" spans="1:14" ht="14.4">
      <c r="A393" s="10" t="s">
        <v>487</v>
      </c>
      <c r="B393" s="247" t="s">
        <v>102</v>
      </c>
      <c r="C393" s="248"/>
      <c r="D393" s="249"/>
      <c r="E393" s="56"/>
      <c r="F393" s="56"/>
      <c r="G393" s="35"/>
    </row>
    <row r="394" spans="1:14" ht="39.6">
      <c r="A394" s="6" t="s">
        <v>488</v>
      </c>
      <c r="B394" s="11" t="s">
        <v>104</v>
      </c>
      <c r="C394" s="7" t="s">
        <v>36</v>
      </c>
      <c r="D394" s="17">
        <v>6</v>
      </c>
      <c r="E394" s="60"/>
      <c r="F394" s="60"/>
      <c r="G394" s="42"/>
      <c r="J394" s="18"/>
      <c r="N394" s="18"/>
    </row>
    <row r="395" spans="1:14" ht="14.4">
      <c r="A395" s="10" t="s">
        <v>489</v>
      </c>
      <c r="B395" s="247" t="s">
        <v>45</v>
      </c>
      <c r="C395" s="248"/>
      <c r="D395" s="249"/>
      <c r="E395" s="56"/>
      <c r="F395" s="56"/>
      <c r="G395" s="35"/>
    </row>
    <row r="396" spans="1:14" ht="26.4">
      <c r="A396" s="6" t="s">
        <v>490</v>
      </c>
      <c r="B396" s="11" t="s">
        <v>107</v>
      </c>
      <c r="C396" s="7" t="s">
        <v>12</v>
      </c>
      <c r="D396" s="17">
        <v>90.200000000000017</v>
      </c>
      <c r="E396" s="60"/>
      <c r="F396" s="60"/>
      <c r="G396" s="42"/>
      <c r="J396" s="18"/>
      <c r="N396" s="18"/>
    </row>
    <row r="397" spans="1:14" ht="38.25" customHeight="1">
      <c r="A397" s="6" t="s">
        <v>491</v>
      </c>
      <c r="B397" s="11" t="s">
        <v>48</v>
      </c>
      <c r="C397" s="7" t="s">
        <v>12</v>
      </c>
      <c r="D397" s="17">
        <v>81</v>
      </c>
      <c r="E397" s="60"/>
      <c r="F397" s="60"/>
      <c r="G397" s="42"/>
      <c r="J397" s="18"/>
      <c r="N397" s="18"/>
    </row>
    <row r="398" spans="1:14" ht="39.6">
      <c r="A398" s="6" t="s">
        <v>492</v>
      </c>
      <c r="B398" s="11" t="s">
        <v>50</v>
      </c>
      <c r="C398" s="7" t="s">
        <v>12</v>
      </c>
      <c r="D398" s="17">
        <v>100</v>
      </c>
      <c r="E398" s="60"/>
      <c r="F398" s="60"/>
      <c r="G398" s="42"/>
      <c r="J398" s="18"/>
      <c r="N398" s="18"/>
    </row>
    <row r="399" spans="1:14" ht="26.4">
      <c r="A399" s="6" t="s">
        <v>493</v>
      </c>
      <c r="B399" s="11" t="s">
        <v>304</v>
      </c>
      <c r="C399" s="7" t="s">
        <v>12</v>
      </c>
      <c r="D399" s="17">
        <v>4</v>
      </c>
      <c r="E399" s="60"/>
      <c r="F399" s="60"/>
      <c r="G399" s="42"/>
      <c r="J399" s="18"/>
      <c r="N399" s="18"/>
    </row>
    <row r="400" spans="1:14" ht="14.4">
      <c r="A400" s="10" t="s">
        <v>494</v>
      </c>
      <c r="B400" s="247" t="s">
        <v>111</v>
      </c>
      <c r="C400" s="248"/>
      <c r="D400" s="249"/>
      <c r="E400" s="56"/>
      <c r="F400" s="56"/>
      <c r="G400" s="35"/>
    </row>
    <row r="401" spans="1:14" ht="39.6">
      <c r="A401" s="6" t="s">
        <v>495</v>
      </c>
      <c r="B401" s="11" t="s">
        <v>113</v>
      </c>
      <c r="C401" s="7" t="s">
        <v>12</v>
      </c>
      <c r="D401" s="17">
        <v>2.7999999999999994</v>
      </c>
      <c r="E401" s="60"/>
      <c r="F401" s="60"/>
      <c r="G401" s="42"/>
      <c r="J401" s="18"/>
      <c r="N401" s="18"/>
    </row>
    <row r="402" spans="1:14" ht="52.8">
      <c r="A402" s="6" t="s">
        <v>496</v>
      </c>
      <c r="B402" s="11" t="s">
        <v>115</v>
      </c>
      <c r="C402" s="7" t="s">
        <v>12</v>
      </c>
      <c r="D402" s="17">
        <v>2.7999999999999994</v>
      </c>
      <c r="E402" s="60"/>
      <c r="F402" s="60"/>
      <c r="G402" s="42"/>
      <c r="J402" s="18"/>
      <c r="N402" s="18"/>
    </row>
    <row r="403" spans="1:14" ht="26.4">
      <c r="A403" s="6" t="s">
        <v>497</v>
      </c>
      <c r="B403" s="11" t="s">
        <v>43</v>
      </c>
      <c r="C403" s="7" t="s">
        <v>637</v>
      </c>
      <c r="D403" s="17">
        <v>2</v>
      </c>
      <c r="E403" s="60"/>
      <c r="F403" s="60"/>
      <c r="G403" s="42"/>
      <c r="J403" s="18"/>
      <c r="N403" s="18"/>
    </row>
    <row r="404" spans="1:14" ht="14.4">
      <c r="A404" s="10" t="s">
        <v>498</v>
      </c>
      <c r="B404" s="247" t="s">
        <v>58</v>
      </c>
      <c r="C404" s="248"/>
      <c r="D404" s="249"/>
      <c r="E404" s="56"/>
      <c r="F404" s="56"/>
      <c r="G404" s="35"/>
    </row>
    <row r="405" spans="1:14" ht="26.4">
      <c r="A405" s="6" t="s">
        <v>499</v>
      </c>
      <c r="B405" s="11" t="s">
        <v>171</v>
      </c>
      <c r="C405" s="7" t="s">
        <v>12</v>
      </c>
      <c r="D405" s="17">
        <v>8.8000000000000007</v>
      </c>
      <c r="E405" s="60"/>
      <c r="F405" s="60"/>
      <c r="G405" s="42"/>
      <c r="J405" s="18"/>
      <c r="N405" s="18"/>
    </row>
    <row r="406" spans="1:14" ht="14.4">
      <c r="A406" s="6" t="s">
        <v>500</v>
      </c>
      <c r="B406" s="11" t="s">
        <v>312</v>
      </c>
      <c r="C406" s="7" t="s">
        <v>36</v>
      </c>
      <c r="D406" s="17">
        <v>16.600000000000001</v>
      </c>
      <c r="E406" s="60"/>
      <c r="F406" s="60"/>
      <c r="G406" s="42"/>
      <c r="J406" s="18"/>
      <c r="N406" s="18"/>
    </row>
    <row r="407" spans="1:14" ht="14.4">
      <c r="A407" s="10" t="s">
        <v>501</v>
      </c>
      <c r="B407" s="247" t="s">
        <v>74</v>
      </c>
      <c r="C407" s="248"/>
      <c r="D407" s="249"/>
      <c r="E407" s="56"/>
      <c r="F407" s="56"/>
      <c r="G407" s="35"/>
    </row>
    <row r="408" spans="1:14" ht="52.8">
      <c r="A408" s="6" t="s">
        <v>502</v>
      </c>
      <c r="B408" s="11" t="s">
        <v>78</v>
      </c>
      <c r="C408" s="7" t="s">
        <v>637</v>
      </c>
      <c r="D408" s="17">
        <v>2</v>
      </c>
      <c r="E408" s="60"/>
      <c r="F408" s="60"/>
      <c r="G408" s="42"/>
      <c r="J408" s="18"/>
      <c r="N408" s="18"/>
    </row>
    <row r="409" spans="1:14" ht="67.5" customHeight="1">
      <c r="A409" s="6" t="s">
        <v>503</v>
      </c>
      <c r="B409" s="11" t="s">
        <v>136</v>
      </c>
      <c r="C409" s="7" t="s">
        <v>637</v>
      </c>
      <c r="D409" s="17">
        <v>2</v>
      </c>
      <c r="E409" s="60"/>
      <c r="F409" s="60"/>
      <c r="G409" s="42"/>
      <c r="J409" s="18"/>
      <c r="N409" s="18"/>
    </row>
    <row r="410" spans="1:14" ht="14.4">
      <c r="A410" s="10" t="s">
        <v>504</v>
      </c>
      <c r="B410" s="247" t="s">
        <v>317</v>
      </c>
      <c r="C410" s="248"/>
      <c r="D410" s="249"/>
      <c r="E410" s="56"/>
      <c r="F410" s="56"/>
      <c r="G410" s="35"/>
    </row>
    <row r="411" spans="1:14" ht="79.2">
      <c r="A411" s="6" t="s">
        <v>505</v>
      </c>
      <c r="B411" s="11" t="s">
        <v>506</v>
      </c>
      <c r="C411" s="7" t="s">
        <v>637</v>
      </c>
      <c r="D411" s="17">
        <v>2</v>
      </c>
      <c r="E411" s="60"/>
      <c r="F411" s="60"/>
      <c r="G411" s="42"/>
      <c r="J411" s="18"/>
      <c r="N411" s="18"/>
    </row>
    <row r="412" spans="1:14" ht="26.4">
      <c r="A412" s="6" t="s">
        <v>507</v>
      </c>
      <c r="B412" s="11" t="s">
        <v>321</v>
      </c>
      <c r="C412" s="7" t="s">
        <v>637</v>
      </c>
      <c r="D412" s="17">
        <v>2</v>
      </c>
      <c r="E412" s="60"/>
      <c r="F412" s="60"/>
      <c r="G412" s="42"/>
      <c r="J412" s="18"/>
      <c r="N412" s="18"/>
    </row>
    <row r="413" spans="1:14" ht="14.4">
      <c r="A413" s="6" t="s">
        <v>508</v>
      </c>
      <c r="B413" s="11" t="s">
        <v>323</v>
      </c>
      <c r="C413" s="7" t="s">
        <v>637</v>
      </c>
      <c r="D413" s="17">
        <v>1</v>
      </c>
      <c r="E413" s="60"/>
      <c r="F413" s="60"/>
      <c r="G413" s="42"/>
      <c r="J413" s="18"/>
      <c r="N413" s="18"/>
    </row>
    <row r="414" spans="1:14" ht="14.4">
      <c r="A414" s="10" t="s">
        <v>509</v>
      </c>
      <c r="B414" s="247" t="s">
        <v>325</v>
      </c>
      <c r="C414" s="248"/>
      <c r="D414" s="249"/>
      <c r="E414" s="56"/>
      <c r="F414" s="56"/>
      <c r="G414" s="35"/>
    </row>
    <row r="415" spans="1:14" ht="26.4">
      <c r="A415" s="6" t="s">
        <v>510</v>
      </c>
      <c r="B415" s="11" t="s">
        <v>327</v>
      </c>
      <c r="C415" s="7" t="s">
        <v>215</v>
      </c>
      <c r="D415" s="17">
        <v>16</v>
      </c>
      <c r="E415" s="60"/>
      <c r="F415" s="60"/>
      <c r="G415" s="42"/>
      <c r="J415" s="18"/>
      <c r="N415" s="18"/>
    </row>
    <row r="416" spans="1:14" ht="26.4">
      <c r="A416" s="6" t="s">
        <v>511</v>
      </c>
      <c r="B416" s="11" t="s">
        <v>329</v>
      </c>
      <c r="C416" s="7" t="s">
        <v>36</v>
      </c>
      <c r="D416" s="17">
        <v>4</v>
      </c>
      <c r="E416" s="60"/>
      <c r="F416" s="60"/>
      <c r="G416" s="42"/>
      <c r="J416" s="18"/>
      <c r="N416" s="18"/>
    </row>
    <row r="417" spans="1:14" ht="26.4">
      <c r="A417" s="6" t="s">
        <v>512</v>
      </c>
      <c r="B417" s="11" t="s">
        <v>331</v>
      </c>
      <c r="C417" s="7" t="s">
        <v>36</v>
      </c>
      <c r="D417" s="17">
        <v>6</v>
      </c>
      <c r="E417" s="60"/>
      <c r="F417" s="60"/>
      <c r="G417" s="42"/>
      <c r="J417" s="18"/>
      <c r="N417" s="18"/>
    </row>
    <row r="418" spans="1:14" ht="26.4">
      <c r="A418" s="6" t="s">
        <v>513</v>
      </c>
      <c r="B418" s="11" t="s">
        <v>333</v>
      </c>
      <c r="C418" s="7" t="s">
        <v>36</v>
      </c>
      <c r="D418" s="17">
        <v>8</v>
      </c>
      <c r="E418" s="60"/>
      <c r="F418" s="60"/>
      <c r="G418" s="42"/>
      <c r="J418" s="18"/>
      <c r="N418" s="18"/>
    </row>
    <row r="419" spans="1:14" ht="14.4">
      <c r="A419" s="16" t="s">
        <v>514</v>
      </c>
      <c r="B419" s="250" t="s">
        <v>515</v>
      </c>
      <c r="C419" s="248"/>
      <c r="D419" s="249"/>
      <c r="E419" s="56"/>
      <c r="F419" s="56"/>
      <c r="G419" s="35"/>
    </row>
    <row r="420" spans="1:14" ht="14.25" customHeight="1">
      <c r="A420" s="251" t="s">
        <v>516</v>
      </c>
      <c r="B420" s="253" t="s">
        <v>517</v>
      </c>
      <c r="C420" s="254"/>
      <c r="D420" s="255"/>
      <c r="E420" s="56"/>
      <c r="F420" s="56"/>
      <c r="G420" s="35"/>
    </row>
    <row r="421" spans="1:14" ht="7.5" customHeight="1">
      <c r="A421" s="252"/>
      <c r="B421" s="256"/>
      <c r="C421" s="257"/>
      <c r="D421" s="258"/>
      <c r="E421" s="56"/>
      <c r="F421" s="56"/>
      <c r="G421" s="35"/>
    </row>
    <row r="422" spans="1:14" ht="14.4">
      <c r="A422" s="10" t="s">
        <v>384</v>
      </c>
      <c r="B422" s="247" t="s">
        <v>193</v>
      </c>
      <c r="C422" s="248"/>
      <c r="D422" s="249"/>
      <c r="E422" s="56"/>
      <c r="F422" s="56"/>
      <c r="G422" s="35"/>
    </row>
    <row r="423" spans="1:14" ht="14.4">
      <c r="A423" s="6" t="s">
        <v>518</v>
      </c>
      <c r="B423" s="11" t="s">
        <v>237</v>
      </c>
      <c r="C423" s="7" t="s">
        <v>12</v>
      </c>
      <c r="D423" s="8">
        <v>31</v>
      </c>
      <c r="E423" s="59"/>
      <c r="F423" s="59"/>
      <c r="G423" s="39"/>
    </row>
    <row r="424" spans="1:14" ht="14.4">
      <c r="A424" s="10" t="s">
        <v>519</v>
      </c>
      <c r="B424" s="247" t="s">
        <v>197</v>
      </c>
      <c r="C424" s="248"/>
      <c r="D424" s="249"/>
      <c r="E424" s="56"/>
      <c r="F424" s="56"/>
      <c r="G424" s="35"/>
    </row>
    <row r="425" spans="1:14" ht="14.4">
      <c r="A425" s="6" t="s">
        <v>520</v>
      </c>
      <c r="B425" s="11" t="s">
        <v>199</v>
      </c>
      <c r="C425" s="7" t="s">
        <v>200</v>
      </c>
      <c r="D425" s="8">
        <v>4.8499999999999996</v>
      </c>
      <c r="E425" s="59"/>
      <c r="F425" s="59"/>
      <c r="G425" s="39"/>
    </row>
    <row r="426" spans="1:14" ht="14.4">
      <c r="A426" s="6" t="s">
        <v>521</v>
      </c>
      <c r="B426" s="11" t="s">
        <v>202</v>
      </c>
      <c r="C426" s="7" t="s">
        <v>200</v>
      </c>
      <c r="D426" s="8">
        <v>5.35</v>
      </c>
      <c r="E426" s="59"/>
      <c r="F426" s="59"/>
      <c r="G426" s="39"/>
    </row>
    <row r="427" spans="1:14" ht="21.75" customHeight="1">
      <c r="A427" s="6" t="s">
        <v>522</v>
      </c>
      <c r="B427" s="11" t="s">
        <v>204</v>
      </c>
      <c r="C427" s="7" t="s">
        <v>200</v>
      </c>
      <c r="D427" s="8">
        <f>31*0.1</f>
        <v>3.1</v>
      </c>
      <c r="E427" s="59"/>
      <c r="F427" s="59"/>
      <c r="G427" s="39"/>
    </row>
    <row r="428" spans="1:14" ht="14.4">
      <c r="A428" s="6" t="s">
        <v>523</v>
      </c>
      <c r="B428" s="11" t="s">
        <v>206</v>
      </c>
      <c r="C428" s="7" t="s">
        <v>200</v>
      </c>
      <c r="D428" s="8">
        <v>3.4</v>
      </c>
      <c r="E428" s="59"/>
      <c r="F428" s="59"/>
      <c r="G428" s="39"/>
    </row>
    <row r="429" spans="1:14" ht="14.4">
      <c r="A429" s="10" t="s">
        <v>524</v>
      </c>
      <c r="B429" s="247" t="s">
        <v>208</v>
      </c>
      <c r="C429" s="248"/>
      <c r="D429" s="249"/>
      <c r="E429" s="56"/>
      <c r="F429" s="56"/>
      <c r="G429" s="35"/>
    </row>
    <row r="430" spans="1:14" ht="26.4">
      <c r="A430" s="6" t="s">
        <v>525</v>
      </c>
      <c r="B430" s="11" t="s">
        <v>245</v>
      </c>
      <c r="C430" s="6" t="s">
        <v>200</v>
      </c>
      <c r="D430" s="8">
        <v>2.2999999999999998</v>
      </c>
      <c r="E430" s="59"/>
      <c r="F430" s="59"/>
      <c r="G430" s="39"/>
    </row>
    <row r="431" spans="1:14" ht="14.4">
      <c r="A431" s="6" t="s">
        <v>526</v>
      </c>
      <c r="B431" s="11" t="s">
        <v>247</v>
      </c>
      <c r="C431" s="6" t="s">
        <v>12</v>
      </c>
      <c r="D431" s="8">
        <v>31</v>
      </c>
      <c r="E431" s="59"/>
      <c r="F431" s="59"/>
      <c r="G431" s="39"/>
    </row>
    <row r="432" spans="1:14" ht="26.4">
      <c r="A432" s="6" t="s">
        <v>527</v>
      </c>
      <c r="B432" s="11" t="s">
        <v>249</v>
      </c>
      <c r="C432" s="6" t="s">
        <v>12</v>
      </c>
      <c r="D432" s="8">
        <v>20.399999999999999</v>
      </c>
      <c r="E432" s="59"/>
      <c r="F432" s="59"/>
      <c r="G432" s="39"/>
    </row>
    <row r="433" spans="1:7" ht="14.4">
      <c r="A433" s="10" t="s">
        <v>528</v>
      </c>
      <c r="B433" s="247" t="s">
        <v>32</v>
      </c>
      <c r="C433" s="248"/>
      <c r="D433" s="249"/>
      <c r="E433" s="56"/>
      <c r="F433" s="56"/>
      <c r="G433" s="35"/>
    </row>
    <row r="434" spans="1:7" ht="66">
      <c r="A434" s="6" t="s">
        <v>529</v>
      </c>
      <c r="B434" s="11" t="s">
        <v>252</v>
      </c>
      <c r="C434" s="6" t="s">
        <v>12</v>
      </c>
      <c r="D434" s="8">
        <v>35</v>
      </c>
      <c r="E434" s="59"/>
      <c r="F434" s="59"/>
      <c r="G434" s="39"/>
    </row>
    <row r="435" spans="1:7" ht="39.6">
      <c r="A435" s="6" t="s">
        <v>530</v>
      </c>
      <c r="B435" s="11" t="s">
        <v>35</v>
      </c>
      <c r="C435" s="6" t="s">
        <v>36</v>
      </c>
      <c r="D435" s="8">
        <v>4</v>
      </c>
      <c r="E435" s="59"/>
      <c r="F435" s="59"/>
      <c r="G435" s="39"/>
    </row>
    <row r="436" spans="1:7" ht="14.4">
      <c r="A436" s="10" t="s">
        <v>531</v>
      </c>
      <c r="B436" s="247" t="s">
        <v>102</v>
      </c>
      <c r="C436" s="248"/>
      <c r="D436" s="249"/>
      <c r="E436" s="56"/>
      <c r="F436" s="56"/>
      <c r="G436" s="35"/>
    </row>
    <row r="437" spans="1:7" ht="39.6">
      <c r="A437" s="6" t="s">
        <v>532</v>
      </c>
      <c r="B437" s="11" t="s">
        <v>104</v>
      </c>
      <c r="C437" s="6" t="s">
        <v>36</v>
      </c>
      <c r="D437" s="8">
        <v>3</v>
      </c>
      <c r="E437" s="59"/>
      <c r="F437" s="59"/>
      <c r="G437" s="39"/>
    </row>
    <row r="438" spans="1:7" ht="14.4">
      <c r="A438" s="10" t="s">
        <v>533</v>
      </c>
      <c r="B438" s="247" t="s">
        <v>45</v>
      </c>
      <c r="C438" s="248"/>
      <c r="D438" s="249"/>
      <c r="E438" s="56"/>
      <c r="F438" s="56"/>
      <c r="G438" s="35"/>
    </row>
    <row r="439" spans="1:7" ht="26.4">
      <c r="A439" s="6" t="s">
        <v>534</v>
      </c>
      <c r="B439" s="11" t="s">
        <v>107</v>
      </c>
      <c r="C439" s="6" t="s">
        <v>12</v>
      </c>
      <c r="D439" s="8">
        <v>97</v>
      </c>
      <c r="E439" s="59"/>
      <c r="F439" s="59"/>
      <c r="G439" s="39"/>
    </row>
    <row r="440" spans="1:7" ht="33.75" customHeight="1">
      <c r="A440" s="6" t="s">
        <v>535</v>
      </c>
      <c r="B440" s="11" t="s">
        <v>48</v>
      </c>
      <c r="C440" s="6" t="s">
        <v>12</v>
      </c>
      <c r="D440" s="8">
        <v>123</v>
      </c>
      <c r="E440" s="59"/>
      <c r="F440" s="59"/>
      <c r="G440" s="39"/>
    </row>
    <row r="441" spans="1:7" ht="39.6">
      <c r="A441" s="6" t="s">
        <v>536</v>
      </c>
      <c r="B441" s="11" t="s">
        <v>50</v>
      </c>
      <c r="C441" s="6" t="s">
        <v>12</v>
      </c>
      <c r="D441" s="8">
        <f>(12*3)*2</f>
        <v>72</v>
      </c>
      <c r="E441" s="59"/>
      <c r="F441" s="59"/>
      <c r="G441" s="39"/>
    </row>
    <row r="442" spans="1:7" ht="14.4">
      <c r="A442" s="10" t="s">
        <v>537</v>
      </c>
      <c r="B442" s="247" t="s">
        <v>111</v>
      </c>
      <c r="C442" s="248"/>
      <c r="D442" s="249"/>
      <c r="E442" s="56"/>
      <c r="F442" s="56"/>
      <c r="G442" s="35"/>
    </row>
    <row r="443" spans="1:7" ht="39.6">
      <c r="A443" s="6" t="s">
        <v>538</v>
      </c>
      <c r="B443" s="11" t="s">
        <v>113</v>
      </c>
      <c r="C443" s="6" t="s">
        <v>12</v>
      </c>
      <c r="D443" s="8">
        <v>9</v>
      </c>
      <c r="E443" s="59"/>
      <c r="F443" s="59"/>
      <c r="G443" s="39"/>
    </row>
    <row r="444" spans="1:7" ht="52.8">
      <c r="A444" s="6" t="s">
        <v>539</v>
      </c>
      <c r="B444" s="11" t="s">
        <v>115</v>
      </c>
      <c r="C444" s="6" t="s">
        <v>12</v>
      </c>
      <c r="D444" s="8">
        <v>9</v>
      </c>
      <c r="E444" s="59"/>
      <c r="F444" s="59"/>
      <c r="G444" s="39"/>
    </row>
    <row r="445" spans="1:7" ht="39.6">
      <c r="A445" s="6" t="s">
        <v>540</v>
      </c>
      <c r="B445" s="11" t="s">
        <v>116</v>
      </c>
      <c r="C445" s="6" t="s">
        <v>637</v>
      </c>
      <c r="D445" s="8">
        <v>1</v>
      </c>
      <c r="E445" s="59"/>
      <c r="F445" s="59"/>
      <c r="G445" s="39"/>
    </row>
    <row r="446" spans="1:7" ht="14.4">
      <c r="A446" s="10" t="s">
        <v>541</v>
      </c>
      <c r="B446" s="247" t="s">
        <v>58</v>
      </c>
      <c r="C446" s="248"/>
      <c r="D446" s="249"/>
      <c r="E446" s="56"/>
      <c r="F446" s="56"/>
      <c r="G446" s="35"/>
    </row>
    <row r="447" spans="1:7" ht="26.4">
      <c r="A447" s="6" t="s">
        <v>542</v>
      </c>
      <c r="B447" s="11" t="s">
        <v>171</v>
      </c>
      <c r="C447" s="6" t="s">
        <v>12</v>
      </c>
      <c r="D447" s="8">
        <v>31</v>
      </c>
      <c r="E447" s="59"/>
      <c r="F447" s="59"/>
      <c r="G447" s="39"/>
    </row>
    <row r="448" spans="1:7" ht="26.4">
      <c r="A448" s="6" t="s">
        <v>543</v>
      </c>
      <c r="B448" s="11" t="s">
        <v>121</v>
      </c>
      <c r="C448" s="6" t="s">
        <v>36</v>
      </c>
      <c r="D448" s="8">
        <v>20.399999999999999</v>
      </c>
      <c r="E448" s="59"/>
      <c r="F448" s="59"/>
      <c r="G448" s="39"/>
    </row>
    <row r="449" spans="1:7" ht="14.4">
      <c r="A449" s="10" t="s">
        <v>544</v>
      </c>
      <c r="B449" s="247" t="s">
        <v>74</v>
      </c>
      <c r="C449" s="248"/>
      <c r="D449" s="249"/>
      <c r="E449" s="56"/>
      <c r="F449" s="56"/>
      <c r="G449" s="35"/>
    </row>
    <row r="450" spans="1:7" ht="92.4">
      <c r="A450" s="6" t="s">
        <v>545</v>
      </c>
      <c r="B450" s="11" t="s">
        <v>124</v>
      </c>
      <c r="C450" s="6" t="s">
        <v>637</v>
      </c>
      <c r="D450" s="8">
        <v>4</v>
      </c>
      <c r="E450" s="59"/>
      <c r="F450" s="59"/>
      <c r="G450" s="39"/>
    </row>
    <row r="451" spans="1:7" ht="52.8">
      <c r="A451" s="6" t="s">
        <v>546</v>
      </c>
      <c r="B451" s="11" t="s">
        <v>128</v>
      </c>
      <c r="C451" s="6" t="s">
        <v>637</v>
      </c>
      <c r="D451" s="8">
        <v>1</v>
      </c>
      <c r="E451" s="59"/>
      <c r="F451" s="59"/>
      <c r="G451" s="39"/>
    </row>
    <row r="452" spans="1:7" ht="92.4">
      <c r="A452" s="6" t="s">
        <v>547</v>
      </c>
      <c r="B452" s="11" t="s">
        <v>130</v>
      </c>
      <c r="C452" s="6" t="s">
        <v>637</v>
      </c>
      <c r="D452" s="8">
        <v>2</v>
      </c>
      <c r="E452" s="59"/>
      <c r="F452" s="59"/>
      <c r="G452" s="39"/>
    </row>
    <row r="453" spans="1:7" ht="66">
      <c r="A453" s="6" t="s">
        <v>548</v>
      </c>
      <c r="B453" s="11" t="s">
        <v>132</v>
      </c>
      <c r="C453" s="6" t="s">
        <v>637</v>
      </c>
      <c r="D453" s="8">
        <v>2</v>
      </c>
      <c r="E453" s="59"/>
      <c r="F453" s="59"/>
      <c r="G453" s="39"/>
    </row>
    <row r="454" spans="1:7" ht="39.6">
      <c r="A454" s="6" t="s">
        <v>549</v>
      </c>
      <c r="B454" s="11" t="s">
        <v>134</v>
      </c>
      <c r="C454" s="6" t="s">
        <v>637</v>
      </c>
      <c r="D454" s="8">
        <v>2</v>
      </c>
      <c r="E454" s="59"/>
      <c r="F454" s="59"/>
      <c r="G454" s="39"/>
    </row>
    <row r="455" spans="1:7" ht="14.4">
      <c r="A455" s="6" t="s">
        <v>550</v>
      </c>
      <c r="B455" s="11" t="s">
        <v>141</v>
      </c>
      <c r="C455" s="6" t="s">
        <v>732</v>
      </c>
      <c r="D455" s="8">
        <v>1</v>
      </c>
      <c r="E455" s="59"/>
      <c r="F455" s="59"/>
      <c r="G455" s="39"/>
    </row>
    <row r="456" spans="1:7" ht="14.4">
      <c r="A456" s="251" t="s">
        <v>551</v>
      </c>
      <c r="B456" s="253" t="s">
        <v>552</v>
      </c>
      <c r="C456" s="254"/>
      <c r="D456" s="255"/>
      <c r="E456" s="56"/>
      <c r="F456" s="56"/>
      <c r="G456" s="35"/>
    </row>
    <row r="457" spans="1:7" ht="14.4">
      <c r="A457" s="252"/>
      <c r="B457" s="256"/>
      <c r="C457" s="257"/>
      <c r="D457" s="258"/>
      <c r="E457" s="56"/>
      <c r="F457" s="56"/>
      <c r="G457" s="35"/>
    </row>
    <row r="458" spans="1:7" ht="14.4">
      <c r="A458" s="10" t="s">
        <v>553</v>
      </c>
      <c r="B458" s="19" t="s">
        <v>554</v>
      </c>
      <c r="C458" s="19"/>
      <c r="D458" s="19"/>
      <c r="E458" s="61"/>
      <c r="F458" s="61"/>
      <c r="G458" s="43"/>
    </row>
    <row r="459" spans="1:7" ht="14.4">
      <c r="A459" s="6" t="s">
        <v>555</v>
      </c>
      <c r="B459" s="11" t="s">
        <v>237</v>
      </c>
      <c r="C459" s="7" t="s">
        <v>12</v>
      </c>
      <c r="D459" s="8">
        <v>5.25</v>
      </c>
      <c r="E459" s="59"/>
      <c r="F459" s="59"/>
      <c r="G459" s="39"/>
    </row>
    <row r="460" spans="1:7" ht="14.4">
      <c r="A460" s="10" t="s">
        <v>556</v>
      </c>
      <c r="B460" s="247" t="s">
        <v>197</v>
      </c>
      <c r="C460" s="248"/>
      <c r="D460" s="249"/>
      <c r="E460" s="56"/>
      <c r="F460" s="56"/>
      <c r="G460" s="35"/>
    </row>
    <row r="461" spans="1:7" ht="14.4">
      <c r="A461" s="6" t="s">
        <v>557</v>
      </c>
      <c r="B461" s="11" t="s">
        <v>199</v>
      </c>
      <c r="C461" s="7" t="s">
        <v>200</v>
      </c>
      <c r="D461" s="8">
        <v>1.05</v>
      </c>
      <c r="E461" s="59"/>
      <c r="F461" s="59"/>
      <c r="G461" s="39"/>
    </row>
    <row r="462" spans="1:7" ht="14.4">
      <c r="A462" s="6" t="s">
        <v>558</v>
      </c>
      <c r="B462" s="11" t="s">
        <v>202</v>
      </c>
      <c r="C462" s="7" t="s">
        <v>200</v>
      </c>
      <c r="D462" s="8">
        <v>1.1000000000000001</v>
      </c>
      <c r="E462" s="59"/>
      <c r="F462" s="59"/>
      <c r="G462" s="39"/>
    </row>
    <row r="463" spans="1:7" ht="14.4">
      <c r="A463" s="6" t="s">
        <v>559</v>
      </c>
      <c r="B463" s="11" t="s">
        <v>204</v>
      </c>
      <c r="C463" s="7" t="s">
        <v>200</v>
      </c>
      <c r="D463" s="8">
        <v>0.5</v>
      </c>
      <c r="E463" s="59"/>
      <c r="F463" s="59"/>
      <c r="G463" s="39"/>
    </row>
    <row r="464" spans="1:7" ht="14.4">
      <c r="A464" s="6" t="s">
        <v>560</v>
      </c>
      <c r="B464" s="11" t="s">
        <v>206</v>
      </c>
      <c r="C464" s="7" t="s">
        <v>200</v>
      </c>
      <c r="D464" s="8">
        <f>0.5*1.1</f>
        <v>0.55000000000000004</v>
      </c>
      <c r="E464" s="59"/>
      <c r="F464" s="59"/>
      <c r="G464" s="39"/>
    </row>
    <row r="465" spans="1:8" ht="14.4">
      <c r="A465" s="10" t="s">
        <v>561</v>
      </c>
      <c r="B465" s="247" t="s">
        <v>208</v>
      </c>
      <c r="C465" s="248"/>
      <c r="D465" s="249"/>
      <c r="E465" s="56"/>
      <c r="F465" s="56"/>
      <c r="G465" s="35"/>
    </row>
    <row r="466" spans="1:8" ht="26.4">
      <c r="A466" s="6" t="s">
        <v>562</v>
      </c>
      <c r="B466" s="11" t="s">
        <v>245</v>
      </c>
      <c r="C466" s="7" t="s">
        <v>200</v>
      </c>
      <c r="D466" s="8">
        <v>1.05</v>
      </c>
      <c r="E466" s="59"/>
      <c r="F466" s="59"/>
      <c r="G466" s="39"/>
    </row>
    <row r="467" spans="1:8" ht="14.4">
      <c r="A467" s="6" t="s">
        <v>563</v>
      </c>
      <c r="B467" s="11" t="s">
        <v>247</v>
      </c>
      <c r="C467" s="7" t="s">
        <v>12</v>
      </c>
      <c r="D467" s="8">
        <v>4.3899999999999997</v>
      </c>
      <c r="E467" s="59"/>
      <c r="F467" s="59"/>
      <c r="G467" s="39"/>
    </row>
    <row r="468" spans="1:8" ht="26.4">
      <c r="A468" s="6" t="s">
        <v>564</v>
      </c>
      <c r="B468" s="11" t="s">
        <v>249</v>
      </c>
      <c r="C468" s="7" t="s">
        <v>12</v>
      </c>
      <c r="D468" s="8">
        <v>28</v>
      </c>
      <c r="E468" s="59"/>
      <c r="F468" s="59"/>
      <c r="G468" s="39"/>
    </row>
    <row r="469" spans="1:8" ht="14.4">
      <c r="A469" s="10" t="s">
        <v>565</v>
      </c>
      <c r="B469" s="247" t="s">
        <v>32</v>
      </c>
      <c r="C469" s="248"/>
      <c r="D469" s="249"/>
      <c r="E469" s="56"/>
      <c r="F469" s="56"/>
      <c r="G469" s="35"/>
    </row>
    <row r="470" spans="1:8" ht="66">
      <c r="A470" s="6" t="s">
        <v>566</v>
      </c>
      <c r="B470" s="11" t="s">
        <v>252</v>
      </c>
      <c r="C470" s="7" t="s">
        <v>12</v>
      </c>
      <c r="D470" s="8">
        <v>17.45</v>
      </c>
      <c r="E470" s="59"/>
      <c r="F470" s="59"/>
      <c r="G470" s="39"/>
    </row>
    <row r="471" spans="1:8" ht="39.6">
      <c r="A471" s="6" t="s">
        <v>567</v>
      </c>
      <c r="B471" s="11" t="s">
        <v>35</v>
      </c>
      <c r="C471" s="7" t="s">
        <v>36</v>
      </c>
      <c r="D471" s="8">
        <v>10.4</v>
      </c>
      <c r="E471" s="59"/>
      <c r="F471" s="59"/>
      <c r="G471" s="39"/>
    </row>
    <row r="472" spans="1:8" ht="14.4">
      <c r="A472" s="10" t="s">
        <v>568</v>
      </c>
      <c r="B472" s="247" t="s">
        <v>102</v>
      </c>
      <c r="C472" s="248"/>
      <c r="D472" s="249"/>
      <c r="E472" s="56"/>
      <c r="F472" s="56"/>
      <c r="G472" s="35"/>
    </row>
    <row r="473" spans="1:8" ht="39.6">
      <c r="A473" s="6" t="s">
        <v>569</v>
      </c>
      <c r="B473" s="11" t="s">
        <v>104</v>
      </c>
      <c r="C473" s="7" t="s">
        <v>36</v>
      </c>
      <c r="D473" s="8">
        <f>1*3</f>
        <v>3</v>
      </c>
      <c r="E473" s="59"/>
      <c r="F473" s="59"/>
      <c r="G473" s="39"/>
    </row>
    <row r="474" spans="1:8" ht="14.4">
      <c r="A474" s="10" t="s">
        <v>570</v>
      </c>
      <c r="B474" s="247" t="s">
        <v>45</v>
      </c>
      <c r="C474" s="248"/>
      <c r="D474" s="249"/>
      <c r="E474" s="56"/>
      <c r="F474" s="56"/>
      <c r="G474" s="35"/>
    </row>
    <row r="475" spans="1:8" ht="26.4">
      <c r="A475" s="6" t="s">
        <v>571</v>
      </c>
      <c r="B475" s="11" t="s">
        <v>107</v>
      </c>
      <c r="C475" s="7" t="s">
        <v>12</v>
      </c>
      <c r="D475" s="8">
        <v>45.1</v>
      </c>
      <c r="E475" s="59"/>
      <c r="F475" s="59"/>
      <c r="G475" s="39"/>
      <c r="H475" s="20" t="s">
        <v>572</v>
      </c>
    </row>
    <row r="476" spans="1:8" ht="36" customHeight="1">
      <c r="A476" s="6" t="s">
        <v>573</v>
      </c>
      <c r="B476" s="11" t="s">
        <v>48</v>
      </c>
      <c r="C476" s="7" t="s">
        <v>12</v>
      </c>
      <c r="D476" s="8">
        <f>20.25*2</f>
        <v>40.5</v>
      </c>
      <c r="E476" s="59"/>
      <c r="F476" s="59"/>
      <c r="G476" s="39"/>
    </row>
    <row r="477" spans="1:8" ht="39.6">
      <c r="A477" s="6" t="s">
        <v>574</v>
      </c>
      <c r="B477" s="11" t="s">
        <v>50</v>
      </c>
      <c r="C477" s="7" t="s">
        <v>12</v>
      </c>
      <c r="D477" s="8">
        <v>50</v>
      </c>
      <c r="E477" s="59"/>
      <c r="F477" s="59"/>
      <c r="G477" s="39"/>
    </row>
    <row r="478" spans="1:8" ht="26.4">
      <c r="A478" s="6" t="s">
        <v>575</v>
      </c>
      <c r="B478" s="11" t="s">
        <v>304</v>
      </c>
      <c r="C478" s="7" t="s">
        <v>12</v>
      </c>
      <c r="D478" s="8">
        <v>4</v>
      </c>
      <c r="E478" s="59"/>
      <c r="F478" s="59"/>
      <c r="G478" s="39"/>
    </row>
    <row r="479" spans="1:8" ht="14.4">
      <c r="A479" s="10" t="s">
        <v>576</v>
      </c>
      <c r="B479" s="247" t="s">
        <v>111</v>
      </c>
      <c r="C479" s="248"/>
      <c r="D479" s="249"/>
      <c r="E479" s="56"/>
      <c r="F479" s="56"/>
      <c r="G479" s="35"/>
    </row>
    <row r="480" spans="1:8" ht="39.6">
      <c r="A480" s="6" t="s">
        <v>577</v>
      </c>
      <c r="B480" s="11" t="s">
        <v>113</v>
      </c>
      <c r="C480" s="7" t="s">
        <v>12</v>
      </c>
      <c r="D480" s="8">
        <v>1.4</v>
      </c>
      <c r="E480" s="59"/>
      <c r="F480" s="59"/>
      <c r="G480" s="39"/>
    </row>
    <row r="481" spans="1:7" ht="52.8">
      <c r="A481" s="6" t="s">
        <v>578</v>
      </c>
      <c r="B481" s="11" t="s">
        <v>115</v>
      </c>
      <c r="C481" s="7" t="s">
        <v>12</v>
      </c>
      <c r="D481" s="8">
        <v>1.4</v>
      </c>
      <c r="E481" s="59"/>
      <c r="F481" s="59"/>
      <c r="G481" s="39"/>
    </row>
    <row r="482" spans="1:7" ht="26.4">
      <c r="A482" s="6" t="s">
        <v>579</v>
      </c>
      <c r="B482" s="11" t="s">
        <v>43</v>
      </c>
      <c r="C482" s="7" t="s">
        <v>637</v>
      </c>
      <c r="D482" s="8">
        <v>1</v>
      </c>
      <c r="E482" s="59"/>
      <c r="F482" s="59"/>
      <c r="G482" s="39"/>
    </row>
    <row r="483" spans="1:7" ht="14.4">
      <c r="A483" s="10" t="s">
        <v>580</v>
      </c>
      <c r="B483" s="247" t="s">
        <v>58</v>
      </c>
      <c r="C483" s="248"/>
      <c r="D483" s="249"/>
      <c r="E483" s="56"/>
      <c r="F483" s="56"/>
      <c r="G483" s="35"/>
    </row>
    <row r="484" spans="1:7" ht="26.4">
      <c r="A484" s="6" t="s">
        <v>581</v>
      </c>
      <c r="B484" s="11" t="s">
        <v>171</v>
      </c>
      <c r="C484" s="7" t="s">
        <v>12</v>
      </c>
      <c r="D484" s="8">
        <v>4.4000000000000004</v>
      </c>
      <c r="E484" s="59"/>
      <c r="F484" s="59"/>
      <c r="G484" s="39"/>
    </row>
    <row r="485" spans="1:7" ht="14.4">
      <c r="A485" s="6" t="s">
        <v>582</v>
      </c>
      <c r="B485" s="11" t="s">
        <v>312</v>
      </c>
      <c r="C485" s="7" t="s">
        <v>36</v>
      </c>
      <c r="D485" s="8">
        <v>8.3000000000000007</v>
      </c>
      <c r="E485" s="59"/>
      <c r="F485" s="59"/>
      <c r="G485" s="39"/>
    </row>
    <row r="486" spans="1:7" ht="14.4">
      <c r="A486" s="10" t="s">
        <v>583</v>
      </c>
      <c r="B486" s="247" t="s">
        <v>74</v>
      </c>
      <c r="C486" s="248"/>
      <c r="D486" s="249"/>
      <c r="E486" s="56"/>
      <c r="F486" s="56"/>
      <c r="G486" s="35"/>
    </row>
    <row r="487" spans="1:7" ht="52.8">
      <c r="A487" s="6" t="s">
        <v>584</v>
      </c>
      <c r="B487" s="11" t="s">
        <v>78</v>
      </c>
      <c r="C487" s="7" t="s">
        <v>637</v>
      </c>
      <c r="D487" s="8">
        <v>1</v>
      </c>
      <c r="E487" s="59"/>
      <c r="F487" s="59"/>
      <c r="G487" s="39"/>
    </row>
    <row r="488" spans="1:7" ht="63" customHeight="1">
      <c r="A488" s="6" t="s">
        <v>585</v>
      </c>
      <c r="B488" s="11" t="s">
        <v>136</v>
      </c>
      <c r="C488" s="7" t="s">
        <v>637</v>
      </c>
      <c r="D488" s="8">
        <v>1</v>
      </c>
      <c r="E488" s="59"/>
      <c r="F488" s="59"/>
      <c r="G488" s="39"/>
    </row>
    <row r="489" spans="1:7" ht="14.4">
      <c r="A489" s="10" t="s">
        <v>586</v>
      </c>
      <c r="B489" s="247" t="s">
        <v>317</v>
      </c>
      <c r="C489" s="248"/>
      <c r="D489" s="249"/>
      <c r="E489" s="56"/>
      <c r="F489" s="56"/>
      <c r="G489" s="35"/>
    </row>
    <row r="490" spans="1:7" ht="26.4">
      <c r="A490" s="6" t="s">
        <v>587</v>
      </c>
      <c r="B490" s="11" t="s">
        <v>588</v>
      </c>
      <c r="C490" s="7" t="s">
        <v>637</v>
      </c>
      <c r="D490" s="8">
        <v>1</v>
      </c>
      <c r="E490" s="59"/>
      <c r="F490" s="59"/>
      <c r="G490" s="39"/>
    </row>
    <row r="491" spans="1:7" ht="26.4">
      <c r="A491" s="6" t="s">
        <v>589</v>
      </c>
      <c r="B491" s="11" t="s">
        <v>590</v>
      </c>
      <c r="C491" s="7" t="s">
        <v>637</v>
      </c>
      <c r="D491" s="8">
        <v>1</v>
      </c>
      <c r="E491" s="59"/>
      <c r="F491" s="59"/>
      <c r="G491" s="39"/>
    </row>
    <row r="492" spans="1:7" ht="14.4">
      <c r="A492" s="6" t="s">
        <v>591</v>
      </c>
      <c r="B492" s="11" t="s">
        <v>323</v>
      </c>
      <c r="C492" s="7" t="s">
        <v>637</v>
      </c>
      <c r="D492" s="8">
        <v>1</v>
      </c>
      <c r="E492" s="59"/>
      <c r="F492" s="59"/>
      <c r="G492" s="39"/>
    </row>
    <row r="493" spans="1:7" ht="14.4">
      <c r="A493" s="10" t="s">
        <v>592</v>
      </c>
      <c r="B493" s="247" t="s">
        <v>325</v>
      </c>
      <c r="C493" s="248"/>
      <c r="D493" s="249"/>
      <c r="E493" s="56"/>
      <c r="F493" s="56"/>
      <c r="G493" s="35"/>
    </row>
    <row r="494" spans="1:7" ht="26.4">
      <c r="A494" s="6" t="s">
        <v>593</v>
      </c>
      <c r="B494" s="11" t="s">
        <v>327</v>
      </c>
      <c r="C494" s="7" t="s">
        <v>36</v>
      </c>
      <c r="D494" s="8">
        <v>8</v>
      </c>
      <c r="E494" s="59"/>
      <c r="F494" s="59"/>
      <c r="G494" s="39"/>
    </row>
    <row r="495" spans="1:7" ht="26.4">
      <c r="A495" s="6" t="s">
        <v>594</v>
      </c>
      <c r="B495" s="11" t="s">
        <v>329</v>
      </c>
      <c r="C495" s="7" t="s">
        <v>36</v>
      </c>
      <c r="D495" s="8">
        <v>2</v>
      </c>
      <c r="E495" s="59"/>
      <c r="F495" s="59"/>
      <c r="G495" s="39"/>
    </row>
    <row r="496" spans="1:7" ht="26.4">
      <c r="A496" s="6" t="s">
        <v>595</v>
      </c>
      <c r="B496" s="11" t="s">
        <v>331</v>
      </c>
      <c r="C496" s="7" t="s">
        <v>36</v>
      </c>
      <c r="D496" s="8">
        <v>3</v>
      </c>
      <c r="E496" s="59"/>
      <c r="F496" s="59"/>
      <c r="G496" s="39"/>
    </row>
    <row r="497" spans="1:7" ht="26.4">
      <c r="A497" s="6" t="s">
        <v>596</v>
      </c>
      <c r="B497" s="11" t="s">
        <v>333</v>
      </c>
      <c r="C497" s="7" t="s">
        <v>36</v>
      </c>
      <c r="D497" s="8">
        <v>4</v>
      </c>
      <c r="E497" s="59"/>
      <c r="F497" s="59"/>
      <c r="G497" s="39"/>
    </row>
    <row r="498" spans="1:7" ht="14.4">
      <c r="A498" s="3">
        <v>4</v>
      </c>
      <c r="B498" s="260" t="s">
        <v>597</v>
      </c>
      <c r="C498" s="248"/>
      <c r="D498" s="249"/>
      <c r="E498" s="56"/>
      <c r="F498" s="56"/>
      <c r="G498" s="35"/>
    </row>
    <row r="499" spans="1:7" ht="14.4">
      <c r="A499" s="4">
        <v>4.0999999999999996</v>
      </c>
      <c r="B499" s="259" t="s">
        <v>598</v>
      </c>
      <c r="C499" s="248"/>
      <c r="D499" s="249"/>
      <c r="E499" s="56"/>
      <c r="F499" s="56"/>
      <c r="G499" s="35"/>
    </row>
    <row r="500" spans="1:7" ht="66">
      <c r="A500" s="6" t="s">
        <v>599</v>
      </c>
      <c r="B500" s="11" t="s">
        <v>600</v>
      </c>
      <c r="C500" s="6" t="s">
        <v>637</v>
      </c>
      <c r="D500" s="8">
        <v>1</v>
      </c>
      <c r="E500" s="59"/>
      <c r="F500" s="59"/>
      <c r="G500" s="39"/>
    </row>
    <row r="501" spans="1:7" ht="39.6">
      <c r="A501" s="6" t="s">
        <v>601</v>
      </c>
      <c r="B501" s="11" t="s">
        <v>602</v>
      </c>
      <c r="C501" s="6" t="s">
        <v>637</v>
      </c>
      <c r="D501" s="8">
        <v>1</v>
      </c>
      <c r="E501" s="59"/>
      <c r="F501" s="59"/>
      <c r="G501" s="39"/>
    </row>
    <row r="502" spans="1:7" ht="26.4">
      <c r="A502" s="6" t="s">
        <v>603</v>
      </c>
      <c r="B502" s="11" t="s">
        <v>604</v>
      </c>
      <c r="C502" s="6" t="s">
        <v>36</v>
      </c>
      <c r="D502" s="8">
        <v>51</v>
      </c>
      <c r="E502" s="59"/>
      <c r="F502" s="59"/>
      <c r="G502" s="39"/>
    </row>
    <row r="503" spans="1:7" ht="26.4">
      <c r="A503" s="6" t="s">
        <v>605</v>
      </c>
      <c r="B503" s="11" t="s">
        <v>606</v>
      </c>
      <c r="C503" s="6" t="s">
        <v>36</v>
      </c>
      <c r="D503" s="8">
        <v>25</v>
      </c>
      <c r="E503" s="59"/>
      <c r="F503" s="59"/>
      <c r="G503" s="39"/>
    </row>
    <row r="504" spans="1:7" ht="14.4">
      <c r="A504" s="4">
        <v>4.2</v>
      </c>
      <c r="B504" s="259" t="s">
        <v>607</v>
      </c>
      <c r="C504" s="248"/>
      <c r="D504" s="249"/>
      <c r="E504" s="56"/>
      <c r="F504" s="56"/>
      <c r="G504" s="35"/>
    </row>
    <row r="505" spans="1:7" ht="45.75" customHeight="1">
      <c r="A505" s="6" t="s">
        <v>608</v>
      </c>
      <c r="B505" s="11" t="s">
        <v>609</v>
      </c>
      <c r="C505" s="6" t="s">
        <v>637</v>
      </c>
      <c r="D505" s="8">
        <v>5</v>
      </c>
      <c r="E505" s="59"/>
      <c r="F505" s="59"/>
      <c r="G505" s="39"/>
    </row>
    <row r="506" spans="1:7" ht="26.4">
      <c r="A506" s="6" t="s">
        <v>610</v>
      </c>
      <c r="B506" s="11" t="s">
        <v>611</v>
      </c>
      <c r="C506" s="6" t="s">
        <v>36</v>
      </c>
      <c r="D506" s="8">
        <v>85</v>
      </c>
      <c r="E506" s="59"/>
      <c r="F506" s="59"/>
      <c r="G506" s="39"/>
    </row>
    <row r="507" spans="1:7" ht="26.4">
      <c r="A507" s="6" t="s">
        <v>612</v>
      </c>
      <c r="B507" s="11" t="s">
        <v>613</v>
      </c>
      <c r="C507" s="6" t="s">
        <v>36</v>
      </c>
      <c r="D507" s="8">
        <v>4</v>
      </c>
      <c r="E507" s="59"/>
      <c r="F507" s="59"/>
      <c r="G507" s="39"/>
    </row>
    <row r="508" spans="1:7" ht="14.4">
      <c r="A508" s="4">
        <v>4.3</v>
      </c>
      <c r="B508" s="259" t="s">
        <v>614</v>
      </c>
      <c r="C508" s="248"/>
      <c r="D508" s="249"/>
      <c r="E508" s="56"/>
      <c r="F508" s="56"/>
      <c r="G508" s="35"/>
    </row>
    <row r="509" spans="1:7" ht="66">
      <c r="A509" s="6" t="s">
        <v>615</v>
      </c>
      <c r="B509" s="11" t="s">
        <v>616</v>
      </c>
      <c r="C509" s="6" t="s">
        <v>637</v>
      </c>
      <c r="D509" s="8">
        <v>9</v>
      </c>
      <c r="E509" s="59"/>
      <c r="F509" s="59"/>
      <c r="G509" s="39"/>
    </row>
    <row r="510" spans="1:7" ht="39.6">
      <c r="A510" s="6" t="s">
        <v>617</v>
      </c>
      <c r="B510" s="11" t="s">
        <v>618</v>
      </c>
      <c r="C510" s="6" t="s">
        <v>637</v>
      </c>
      <c r="D510" s="8">
        <v>3</v>
      </c>
      <c r="E510" s="59"/>
      <c r="F510" s="59"/>
      <c r="G510" s="39"/>
    </row>
    <row r="511" spans="1:7" ht="66">
      <c r="A511" s="21" t="s">
        <v>619</v>
      </c>
      <c r="B511" s="11" t="s">
        <v>620</v>
      </c>
      <c r="C511" s="6" t="s">
        <v>637</v>
      </c>
      <c r="D511" s="8">
        <v>1</v>
      </c>
      <c r="E511" s="59"/>
      <c r="F511" s="59"/>
      <c r="G511" s="39"/>
    </row>
    <row r="512" spans="1:7" ht="26.4">
      <c r="A512" s="22" t="s">
        <v>621</v>
      </c>
      <c r="B512" s="11" t="s">
        <v>622</v>
      </c>
      <c r="C512" s="6" t="s">
        <v>36</v>
      </c>
      <c r="D512" s="8">
        <v>77</v>
      </c>
      <c r="E512" s="59"/>
      <c r="F512" s="59"/>
      <c r="G512" s="39"/>
    </row>
    <row r="513" spans="1:7" ht="26.4">
      <c r="A513" s="22" t="s">
        <v>623</v>
      </c>
      <c r="B513" s="11" t="s">
        <v>624</v>
      </c>
      <c r="C513" s="6" t="s">
        <v>36</v>
      </c>
      <c r="D513" s="8">
        <v>25</v>
      </c>
      <c r="E513" s="59"/>
      <c r="F513" s="59"/>
      <c r="G513" s="39"/>
    </row>
    <row r="514" spans="1:7" ht="14.4">
      <c r="A514" s="3">
        <v>5</v>
      </c>
      <c r="B514" s="260" t="s">
        <v>625</v>
      </c>
      <c r="C514" s="248"/>
      <c r="D514" s="249"/>
      <c r="E514" s="56"/>
      <c r="F514" s="56"/>
      <c r="G514" s="35"/>
    </row>
    <row r="515" spans="1:7" ht="14.4">
      <c r="A515" s="31">
        <v>5.0999999999999996</v>
      </c>
      <c r="B515" s="32" t="s">
        <v>626</v>
      </c>
      <c r="C515" s="23"/>
      <c r="D515" s="23"/>
      <c r="E515" s="62"/>
      <c r="F515" s="62"/>
      <c r="G515" s="44"/>
    </row>
    <row r="516" spans="1:7" ht="87.6" customHeight="1">
      <c r="A516" s="33" t="s">
        <v>627</v>
      </c>
      <c r="B516" s="145" t="s">
        <v>628</v>
      </c>
      <c r="C516" s="24" t="s">
        <v>12</v>
      </c>
      <c r="D516" s="25">
        <v>51</v>
      </c>
      <c r="E516" s="63"/>
      <c r="F516" s="63"/>
      <c r="G516" s="45"/>
    </row>
    <row r="517" spans="1:7" ht="14.4">
      <c r="A517" s="31">
        <v>5.2</v>
      </c>
      <c r="B517" s="32" t="s">
        <v>629</v>
      </c>
      <c r="C517" s="23"/>
      <c r="D517" s="26"/>
      <c r="E517" s="62"/>
      <c r="F517" s="62"/>
      <c r="G517" s="46"/>
    </row>
    <row r="518" spans="1:7" ht="39.6">
      <c r="A518" s="33" t="s">
        <v>630</v>
      </c>
      <c r="B518" s="11" t="s">
        <v>734</v>
      </c>
      <c r="C518" s="27" t="s">
        <v>12</v>
      </c>
      <c r="D518" s="28">
        <f>120+121+46</f>
        <v>287</v>
      </c>
      <c r="E518" s="64"/>
      <c r="F518" s="64"/>
      <c r="G518" s="47"/>
    </row>
    <row r="519" spans="1:7" ht="14.4">
      <c r="A519" s="33" t="s">
        <v>631</v>
      </c>
      <c r="B519" s="11" t="s">
        <v>632</v>
      </c>
      <c r="C519" s="13" t="s">
        <v>637</v>
      </c>
      <c r="D519" s="34">
        <v>1</v>
      </c>
      <c r="E519" s="65"/>
      <c r="F519" s="65"/>
      <c r="G519" s="48"/>
    </row>
    <row r="520" spans="1:7" ht="14.4">
      <c r="A520" s="33" t="s">
        <v>633</v>
      </c>
      <c r="B520" s="11" t="s">
        <v>634</v>
      </c>
      <c r="C520" s="13" t="s">
        <v>732</v>
      </c>
      <c r="D520" s="34">
        <v>1</v>
      </c>
      <c r="E520" s="65"/>
      <c r="F520" s="65"/>
      <c r="G520" s="48"/>
    </row>
    <row r="521" spans="1:7" ht="14.4">
      <c r="A521" s="33" t="s">
        <v>635</v>
      </c>
      <c r="B521" s="11" t="s">
        <v>636</v>
      </c>
      <c r="C521" s="13" t="s">
        <v>637</v>
      </c>
      <c r="D521" s="34">
        <v>1</v>
      </c>
      <c r="E521" s="65"/>
      <c r="F521" s="65"/>
      <c r="G521" s="48"/>
    </row>
    <row r="522" spans="1:7" ht="14.4">
      <c r="A522" s="31">
        <v>5.3</v>
      </c>
      <c r="B522" s="32" t="s">
        <v>638</v>
      </c>
      <c r="C522" s="23"/>
      <c r="D522" s="26"/>
      <c r="E522" s="62"/>
      <c r="F522" s="62"/>
      <c r="G522" s="46"/>
    </row>
    <row r="523" spans="1:7" ht="39.6">
      <c r="A523" s="33" t="s">
        <v>639</v>
      </c>
      <c r="B523" s="11" t="s">
        <v>640</v>
      </c>
      <c r="C523" s="27" t="s">
        <v>12</v>
      </c>
      <c r="D523" s="28">
        <v>55</v>
      </c>
      <c r="E523" s="64"/>
      <c r="F523" s="64"/>
      <c r="G523" s="47"/>
    </row>
    <row r="524" spans="1:7" ht="14.4">
      <c r="A524" s="31">
        <v>5.4</v>
      </c>
      <c r="B524" s="32" t="s">
        <v>641</v>
      </c>
      <c r="C524" s="23"/>
      <c r="D524" s="23"/>
      <c r="E524" s="62"/>
      <c r="F524" s="62"/>
      <c r="G524" s="44"/>
    </row>
    <row r="525" spans="1:7" ht="14.4">
      <c r="A525" s="33" t="s">
        <v>642</v>
      </c>
      <c r="B525" s="11" t="s">
        <v>755</v>
      </c>
      <c r="C525" s="27" t="s">
        <v>12</v>
      </c>
      <c r="D525" s="28">
        <v>300</v>
      </c>
      <c r="E525" s="64"/>
      <c r="F525" s="64"/>
      <c r="G525" s="47"/>
    </row>
    <row r="526" spans="1:7" ht="14.4">
      <c r="A526" s="33" t="s">
        <v>643</v>
      </c>
      <c r="B526" s="11" t="s">
        <v>644</v>
      </c>
      <c r="C526" s="13" t="s">
        <v>732</v>
      </c>
      <c r="D526" s="34">
        <v>1</v>
      </c>
      <c r="E526" s="65"/>
      <c r="F526" s="65"/>
      <c r="G526" s="48"/>
    </row>
    <row r="527" spans="1:7" ht="39.6">
      <c r="A527" s="33" t="s">
        <v>645</v>
      </c>
      <c r="B527" s="11" t="s">
        <v>646</v>
      </c>
      <c r="C527" s="27" t="s">
        <v>12</v>
      </c>
      <c r="D527" s="29">
        <v>108</v>
      </c>
      <c r="E527" s="66"/>
      <c r="F527" s="66"/>
      <c r="G527" s="49"/>
    </row>
    <row r="528" spans="1:7" ht="132">
      <c r="A528" s="33" t="s">
        <v>647</v>
      </c>
      <c r="B528" s="11" t="s">
        <v>735</v>
      </c>
      <c r="C528" s="27" t="s">
        <v>12</v>
      </c>
      <c r="D528" s="28">
        <v>15</v>
      </c>
      <c r="E528" s="64"/>
      <c r="F528" s="64"/>
      <c r="G528" s="47"/>
    </row>
    <row r="529" spans="1:9" ht="79.2">
      <c r="A529" s="33" t="s">
        <v>648</v>
      </c>
      <c r="B529" s="11" t="s">
        <v>649</v>
      </c>
      <c r="C529" s="27" t="s">
        <v>12</v>
      </c>
      <c r="D529" s="28">
        <v>6</v>
      </c>
      <c r="E529" s="64"/>
      <c r="F529" s="64"/>
      <c r="G529" s="47"/>
      <c r="I529" s="30"/>
    </row>
    <row r="530" spans="1:9" ht="92.4">
      <c r="A530" s="33" t="s">
        <v>650</v>
      </c>
      <c r="B530" s="11" t="s">
        <v>651</v>
      </c>
      <c r="C530" s="27" t="s">
        <v>215</v>
      </c>
      <c r="D530" s="28">
        <v>50</v>
      </c>
      <c r="E530" s="64"/>
      <c r="F530" s="64"/>
      <c r="G530" s="47"/>
    </row>
    <row r="531" spans="1:9" ht="14.4">
      <c r="A531" s="31">
        <v>5.5</v>
      </c>
      <c r="B531" s="32" t="s">
        <v>652</v>
      </c>
      <c r="C531" s="23"/>
      <c r="D531" s="26"/>
      <c r="E531" s="62"/>
      <c r="F531" s="62"/>
      <c r="G531" s="46"/>
    </row>
    <row r="532" spans="1:9" ht="39.6">
      <c r="A532" s="7" t="s">
        <v>653</v>
      </c>
      <c r="B532" s="11" t="s">
        <v>654</v>
      </c>
      <c r="C532" s="27" t="s">
        <v>732</v>
      </c>
      <c r="D532" s="28">
        <v>1</v>
      </c>
      <c r="E532" s="64"/>
      <c r="F532" s="64"/>
      <c r="G532" s="47"/>
    </row>
    <row r="533" spans="1:9" ht="52.8">
      <c r="A533" s="7" t="s">
        <v>655</v>
      </c>
      <c r="B533" s="11" t="s">
        <v>656</v>
      </c>
      <c r="C533" s="27" t="s">
        <v>657</v>
      </c>
      <c r="D533" s="28">
        <v>20</v>
      </c>
      <c r="E533" s="64"/>
      <c r="F533" s="64"/>
      <c r="G533" s="47"/>
    </row>
    <row r="534" spans="1:9" ht="39.6">
      <c r="A534" s="7" t="s">
        <v>658</v>
      </c>
      <c r="B534" s="11" t="s">
        <v>659</v>
      </c>
      <c r="C534" s="27" t="s">
        <v>36</v>
      </c>
      <c r="D534" s="28">
        <v>38</v>
      </c>
      <c r="E534" s="64"/>
      <c r="F534" s="64"/>
      <c r="G534" s="47"/>
    </row>
    <row r="535" spans="1:9" ht="26.4">
      <c r="A535" s="7" t="s">
        <v>660</v>
      </c>
      <c r="B535" s="11" t="s">
        <v>661</v>
      </c>
      <c r="C535" s="27" t="s">
        <v>36</v>
      </c>
      <c r="D535" s="28">
        <v>23</v>
      </c>
      <c r="E535" s="64"/>
      <c r="F535" s="64"/>
      <c r="G535" s="47"/>
    </row>
    <row r="536" spans="1:9" ht="26.4">
      <c r="A536" s="7" t="s">
        <v>662</v>
      </c>
      <c r="B536" s="11" t="s">
        <v>663</v>
      </c>
      <c r="C536" s="27" t="s">
        <v>732</v>
      </c>
      <c r="D536" s="28">
        <v>1</v>
      </c>
      <c r="E536" s="64"/>
      <c r="F536" s="64"/>
      <c r="G536" s="47"/>
    </row>
    <row r="537" spans="1:9" ht="39.6">
      <c r="A537" s="7" t="s">
        <v>664</v>
      </c>
      <c r="B537" s="11" t="s">
        <v>665</v>
      </c>
      <c r="C537" s="27" t="s">
        <v>637</v>
      </c>
      <c r="D537" s="28">
        <v>4</v>
      </c>
      <c r="E537" s="64"/>
      <c r="F537" s="64"/>
      <c r="G537" s="47"/>
    </row>
    <row r="538" spans="1:9" ht="52.8">
      <c r="A538" s="7" t="s">
        <v>666</v>
      </c>
      <c r="B538" s="11" t="s">
        <v>667</v>
      </c>
      <c r="C538" s="27" t="s">
        <v>637</v>
      </c>
      <c r="D538" s="28">
        <v>1</v>
      </c>
      <c r="E538" s="64"/>
      <c r="F538" s="64"/>
      <c r="G538" s="47"/>
    </row>
    <row r="539" spans="1:9" ht="26.4">
      <c r="A539" s="7" t="s">
        <v>668</v>
      </c>
      <c r="B539" s="11" t="s">
        <v>669</v>
      </c>
      <c r="C539" s="27" t="s">
        <v>637</v>
      </c>
      <c r="D539" s="28">
        <v>8</v>
      </c>
      <c r="E539" s="64"/>
      <c r="F539" s="64"/>
      <c r="G539" s="47"/>
    </row>
    <row r="540" spans="1:9" ht="26.4">
      <c r="A540" s="7" t="s">
        <v>670</v>
      </c>
      <c r="B540" s="11" t="s">
        <v>671</v>
      </c>
      <c r="C540" s="27" t="s">
        <v>637</v>
      </c>
      <c r="D540" s="28">
        <v>1</v>
      </c>
      <c r="E540" s="64"/>
      <c r="F540" s="64"/>
      <c r="G540" s="47"/>
    </row>
    <row r="541" spans="1:9" ht="26.4">
      <c r="A541" s="7" t="s">
        <v>672</v>
      </c>
      <c r="B541" s="11" t="s">
        <v>673</v>
      </c>
      <c r="C541" s="27" t="s">
        <v>637</v>
      </c>
      <c r="D541" s="28">
        <v>1</v>
      </c>
      <c r="E541" s="64"/>
      <c r="F541" s="64"/>
      <c r="G541" s="47"/>
    </row>
    <row r="542" spans="1:9" ht="39.6">
      <c r="A542" s="7" t="s">
        <v>674</v>
      </c>
      <c r="B542" s="11" t="s">
        <v>675</v>
      </c>
      <c r="C542" s="27" t="s">
        <v>637</v>
      </c>
      <c r="D542" s="28">
        <v>1</v>
      </c>
      <c r="E542" s="64"/>
      <c r="F542" s="64"/>
      <c r="G542" s="47"/>
    </row>
    <row r="543" spans="1:9" ht="39.6">
      <c r="A543" s="7" t="s">
        <v>676</v>
      </c>
      <c r="B543" s="11" t="s">
        <v>677</v>
      </c>
      <c r="C543" s="27" t="s">
        <v>637</v>
      </c>
      <c r="D543" s="28">
        <v>1</v>
      </c>
      <c r="E543" s="64"/>
      <c r="F543" s="64"/>
      <c r="G543" s="47"/>
    </row>
    <row r="544" spans="1:9" ht="14.4">
      <c r="A544" s="31">
        <v>5.6</v>
      </c>
      <c r="B544" s="32" t="s">
        <v>678</v>
      </c>
      <c r="C544" s="23"/>
      <c r="D544" s="26"/>
      <c r="E544" s="62"/>
      <c r="F544" s="62"/>
      <c r="G544" s="46"/>
    </row>
    <row r="545" spans="1:7" ht="39.6">
      <c r="A545" s="7" t="s">
        <v>679</v>
      </c>
      <c r="B545" s="11" t="s">
        <v>680</v>
      </c>
      <c r="C545" s="27" t="s">
        <v>637</v>
      </c>
      <c r="D545" s="28">
        <v>1</v>
      </c>
      <c r="E545" s="64"/>
      <c r="F545" s="64"/>
      <c r="G545" s="47"/>
    </row>
    <row r="546" spans="1:7" ht="26.4">
      <c r="A546" s="7" t="s">
        <v>681</v>
      </c>
      <c r="B546" s="11" t="s">
        <v>682</v>
      </c>
      <c r="C546" s="27" t="s">
        <v>637</v>
      </c>
      <c r="D546" s="28">
        <v>1</v>
      </c>
      <c r="E546" s="64"/>
      <c r="F546" s="64"/>
      <c r="G546" s="47"/>
    </row>
    <row r="547" spans="1:7" ht="26.4">
      <c r="A547" s="7" t="s">
        <v>683</v>
      </c>
      <c r="B547" s="11" t="s">
        <v>684</v>
      </c>
      <c r="C547" s="27" t="s">
        <v>637</v>
      </c>
      <c r="D547" s="28">
        <v>2</v>
      </c>
      <c r="E547" s="64"/>
      <c r="F547" s="64"/>
      <c r="G547" s="47"/>
    </row>
    <row r="548" spans="1:7" ht="39.6">
      <c r="A548" s="7" t="s">
        <v>685</v>
      </c>
      <c r="B548" s="11" t="s">
        <v>686</v>
      </c>
      <c r="C548" s="27" t="s">
        <v>36</v>
      </c>
      <c r="D548" s="28">
        <v>40</v>
      </c>
      <c r="E548" s="64"/>
      <c r="F548" s="64"/>
      <c r="G548" s="47"/>
    </row>
    <row r="549" spans="1:7" ht="26.4">
      <c r="A549" s="7" t="s">
        <v>687</v>
      </c>
      <c r="B549" s="11" t="s">
        <v>688</v>
      </c>
      <c r="C549" s="27" t="s">
        <v>637</v>
      </c>
      <c r="D549" s="28">
        <v>2</v>
      </c>
      <c r="E549" s="64"/>
      <c r="F549" s="64"/>
      <c r="G549" s="47"/>
    </row>
    <row r="550" spans="1:7" ht="14.4">
      <c r="A550" s="31">
        <v>5.7</v>
      </c>
      <c r="B550" s="32" t="s">
        <v>689</v>
      </c>
      <c r="C550" s="23"/>
      <c r="D550" s="26"/>
      <c r="E550" s="62"/>
      <c r="F550" s="62"/>
      <c r="G550" s="46"/>
    </row>
    <row r="551" spans="1:7" ht="39.6">
      <c r="A551" s="7" t="s">
        <v>690</v>
      </c>
      <c r="B551" s="11" t="s">
        <v>691</v>
      </c>
      <c r="C551" s="27" t="s">
        <v>36</v>
      </c>
      <c r="D551" s="28">
        <v>20</v>
      </c>
      <c r="E551" s="64"/>
      <c r="F551" s="64"/>
      <c r="G551" s="47"/>
    </row>
    <row r="552" spans="1:7" ht="26.4">
      <c r="A552" s="7" t="s">
        <v>692</v>
      </c>
      <c r="B552" s="11" t="s">
        <v>693</v>
      </c>
      <c r="C552" s="27" t="s">
        <v>637</v>
      </c>
      <c r="D552" s="28">
        <v>1</v>
      </c>
      <c r="E552" s="64"/>
      <c r="F552" s="64"/>
      <c r="G552" s="47"/>
    </row>
    <row r="553" spans="1:7" ht="26.4">
      <c r="A553" s="7" t="s">
        <v>694</v>
      </c>
      <c r="B553" s="11" t="s">
        <v>695</v>
      </c>
      <c r="C553" s="27" t="s">
        <v>732</v>
      </c>
      <c r="D553" s="28">
        <v>1</v>
      </c>
      <c r="E553" s="64"/>
      <c r="F553" s="64"/>
      <c r="G553" s="47"/>
    </row>
    <row r="554" spans="1:7" ht="26.4">
      <c r="A554" s="7" t="s">
        <v>696</v>
      </c>
      <c r="B554" s="11" t="s">
        <v>697</v>
      </c>
      <c r="C554" s="27" t="s">
        <v>732</v>
      </c>
      <c r="D554" s="28">
        <v>1</v>
      </c>
      <c r="E554" s="64"/>
      <c r="F554" s="64"/>
      <c r="G554" s="47"/>
    </row>
  </sheetData>
  <mergeCells count="165">
    <mergeCell ref="H8:H15"/>
    <mergeCell ref="B7:F7"/>
    <mergeCell ref="B8:F8"/>
    <mergeCell ref="B14:F14"/>
    <mergeCell ref="G8:G16"/>
    <mergeCell ref="A1:G1"/>
    <mergeCell ref="A2:G2"/>
    <mergeCell ref="A3:G3"/>
    <mergeCell ref="A4:G4"/>
    <mergeCell ref="A5:G5"/>
    <mergeCell ref="B45:F45"/>
    <mergeCell ref="B50:F50"/>
    <mergeCell ref="B54:F54"/>
    <mergeCell ref="B62:F62"/>
    <mergeCell ref="B67:F67"/>
    <mergeCell ref="B68:F68"/>
    <mergeCell ref="B69:F69"/>
    <mergeCell ref="B17:F17"/>
    <mergeCell ref="B16:F16"/>
    <mergeCell ref="B18:F18"/>
    <mergeCell ref="B19:F19"/>
    <mergeCell ref="B20:F20"/>
    <mergeCell ref="B21:F21"/>
    <mergeCell ref="B23:F23"/>
    <mergeCell ref="B26:F26"/>
    <mergeCell ref="B31:F31"/>
    <mergeCell ref="B41:F41"/>
    <mergeCell ref="B70:F70"/>
    <mergeCell ref="B73:F73"/>
    <mergeCell ref="B75:F75"/>
    <mergeCell ref="B81:F81"/>
    <mergeCell ref="B84:F84"/>
    <mergeCell ref="B87:F87"/>
    <mergeCell ref="B98:F98"/>
    <mergeCell ref="B102:F102"/>
    <mergeCell ref="B104:F104"/>
    <mergeCell ref="B132:F132"/>
    <mergeCell ref="B136:F136"/>
    <mergeCell ref="B138:F138"/>
    <mergeCell ref="B139:F139"/>
    <mergeCell ref="B140:F140"/>
    <mergeCell ref="B141:F141"/>
    <mergeCell ref="B142:F142"/>
    <mergeCell ref="B144:F144"/>
    <mergeCell ref="B105:F105"/>
    <mergeCell ref="B106:F106"/>
    <mergeCell ref="B107:F107"/>
    <mergeCell ref="B110:F110"/>
    <mergeCell ref="B112:F112"/>
    <mergeCell ref="B118:F118"/>
    <mergeCell ref="B121:F121"/>
    <mergeCell ref="B124:F124"/>
    <mergeCell ref="B164:D164"/>
    <mergeCell ref="A165:A166"/>
    <mergeCell ref="B165:D166"/>
    <mergeCell ref="B167:D167"/>
    <mergeCell ref="B149:F149"/>
    <mergeCell ref="B154:F154"/>
    <mergeCell ref="B157:F157"/>
    <mergeCell ref="B160:F160"/>
    <mergeCell ref="B163:F163"/>
    <mergeCell ref="B169:D169"/>
    <mergeCell ref="B174:D174"/>
    <mergeCell ref="B178:D178"/>
    <mergeCell ref="B181:D181"/>
    <mergeCell ref="B183:D183"/>
    <mergeCell ref="B187:D187"/>
    <mergeCell ref="B191:D191"/>
    <mergeCell ref="B194:D194"/>
    <mergeCell ref="B203:D203"/>
    <mergeCell ref="A207:A208"/>
    <mergeCell ref="B207:D208"/>
    <mergeCell ref="B209:D209"/>
    <mergeCell ref="B211:D211"/>
    <mergeCell ref="B216:D216"/>
    <mergeCell ref="B220:D220"/>
    <mergeCell ref="B223:D223"/>
    <mergeCell ref="B225:D225"/>
    <mergeCell ref="B230:D230"/>
    <mergeCell ref="B234:D234"/>
    <mergeCell ref="B237:D237"/>
    <mergeCell ref="B240:D240"/>
    <mergeCell ref="B244:D244"/>
    <mergeCell ref="B249:D249"/>
    <mergeCell ref="A250:A251"/>
    <mergeCell ref="B250:D251"/>
    <mergeCell ref="B252:D252"/>
    <mergeCell ref="B254:D254"/>
    <mergeCell ref="B259:D259"/>
    <mergeCell ref="B263:D263"/>
    <mergeCell ref="B266:D266"/>
    <mergeCell ref="B268:D268"/>
    <mergeCell ref="B273:D273"/>
    <mergeCell ref="B277:D277"/>
    <mergeCell ref="B280:D280"/>
    <mergeCell ref="B283:D283"/>
    <mergeCell ref="B442:D442"/>
    <mergeCell ref="B287:D287"/>
    <mergeCell ref="B292:D292"/>
    <mergeCell ref="B293:D293"/>
    <mergeCell ref="B294:D294"/>
    <mergeCell ref="B295:D295"/>
    <mergeCell ref="B297:D297"/>
    <mergeCell ref="B302:D302"/>
    <mergeCell ref="B306:D306"/>
    <mergeCell ref="B309:D309"/>
    <mergeCell ref="B311:D311"/>
    <mergeCell ref="B315:D315"/>
    <mergeCell ref="B319:D319"/>
    <mergeCell ref="B322:D322"/>
    <mergeCell ref="B331:D331"/>
    <mergeCell ref="B335:D335"/>
    <mergeCell ref="B446:D446"/>
    <mergeCell ref="B449:D449"/>
    <mergeCell ref="A456:A457"/>
    <mergeCell ref="B456:D457"/>
    <mergeCell ref="B460:D460"/>
    <mergeCell ref="B465:D465"/>
    <mergeCell ref="B493:D493"/>
    <mergeCell ref="B498:D498"/>
    <mergeCell ref="B499:D499"/>
    <mergeCell ref="B504:D504"/>
    <mergeCell ref="B508:D508"/>
    <mergeCell ref="B514:D514"/>
    <mergeCell ref="B469:D469"/>
    <mergeCell ref="B472:D472"/>
    <mergeCell ref="B474:D474"/>
    <mergeCell ref="B479:D479"/>
    <mergeCell ref="B483:D483"/>
    <mergeCell ref="B486:D486"/>
    <mergeCell ref="B489:D489"/>
    <mergeCell ref="B336:D336"/>
    <mergeCell ref="B338:D338"/>
    <mergeCell ref="B343:D343"/>
    <mergeCell ref="B347:D347"/>
    <mergeCell ref="B350:D350"/>
    <mergeCell ref="B352:D352"/>
    <mergeCell ref="B357:D357"/>
    <mergeCell ref="B361:D361"/>
    <mergeCell ref="B364:D364"/>
    <mergeCell ref="A420:A421"/>
    <mergeCell ref="B420:D421"/>
    <mergeCell ref="B367:D367"/>
    <mergeCell ref="B371:D371"/>
    <mergeCell ref="B376:D376"/>
    <mergeCell ref="A377:A378"/>
    <mergeCell ref="B377:D378"/>
    <mergeCell ref="B379:D379"/>
    <mergeCell ref="B381:D381"/>
    <mergeCell ref="B386:D386"/>
    <mergeCell ref="B390:D390"/>
    <mergeCell ref="B422:D422"/>
    <mergeCell ref="B424:D424"/>
    <mergeCell ref="B429:D429"/>
    <mergeCell ref="B433:D433"/>
    <mergeCell ref="B436:D436"/>
    <mergeCell ref="B438:D438"/>
    <mergeCell ref="B393:D393"/>
    <mergeCell ref="B395:D395"/>
    <mergeCell ref="B400:D400"/>
    <mergeCell ref="B404:D404"/>
    <mergeCell ref="B407:D407"/>
    <mergeCell ref="B410:D410"/>
    <mergeCell ref="B414:D414"/>
    <mergeCell ref="B419:D419"/>
  </mergeCells>
  <phoneticPr fontId="18" type="noConversion"/>
  <printOptions horizontalCentered="1"/>
  <pageMargins left="0.43307086614173229" right="0.43307086614173229" top="0.51181102362204722" bottom="0.55118110236220474" header="0" footer="0"/>
  <pageSetup scale="62" fitToHeight="0" orientation="portrait" r:id="rId1"/>
  <rowBreaks count="3" manualBreakCount="3">
    <brk id="53" max="6" man="1"/>
    <brk id="120" max="6" man="1"/>
    <brk id="15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F3EC0-5041-4249-8779-3AA17B02F139}">
  <sheetPr>
    <pageSetUpPr fitToPage="1"/>
  </sheetPr>
  <dimension ref="A1:AC456"/>
  <sheetViews>
    <sheetView tabSelected="1" view="pageBreakPreview" zoomScale="70" zoomScaleNormal="70" zoomScaleSheetLayoutView="70" workbookViewId="0">
      <selection activeCell="J449" sqref="J449"/>
    </sheetView>
  </sheetViews>
  <sheetFormatPr defaultColWidth="14.44140625" defaultRowHeight="15" customHeight="1"/>
  <cols>
    <col min="1" max="1" width="13.6640625" customWidth="1"/>
    <col min="2" max="2" width="82.44140625" customWidth="1"/>
    <col min="3" max="3" width="10.6640625" customWidth="1"/>
    <col min="4" max="4" width="12.44140625" customWidth="1"/>
    <col min="5" max="6" width="12.44140625" style="67" customWidth="1"/>
    <col min="7" max="7" width="13.5546875" bestFit="1" customWidth="1"/>
    <col min="8" max="8" width="11.44140625" customWidth="1"/>
    <col min="9" max="9" width="6" customWidth="1"/>
    <col min="10" max="26" width="11.44140625" customWidth="1"/>
  </cols>
  <sheetData>
    <row r="1" spans="1:10" ht="14.4">
      <c r="A1" s="287" t="s">
        <v>1167</v>
      </c>
      <c r="B1" s="288"/>
      <c r="C1" s="288"/>
      <c r="D1" s="288"/>
      <c r="E1" s="288"/>
      <c r="F1" s="288"/>
      <c r="G1" s="288"/>
    </row>
    <row r="2" spans="1:10" ht="22.8">
      <c r="A2" s="285" t="s">
        <v>1</v>
      </c>
      <c r="B2" s="286"/>
      <c r="C2" s="286"/>
      <c r="D2" s="286"/>
      <c r="E2" s="286"/>
      <c r="F2" s="286"/>
      <c r="G2" s="286"/>
    </row>
    <row r="3" spans="1:10" ht="14.4" customHeight="1">
      <c r="A3" s="287" t="s">
        <v>2</v>
      </c>
      <c r="B3" s="288"/>
      <c r="C3" s="288"/>
      <c r="D3" s="288"/>
      <c r="E3" s="288"/>
      <c r="F3" s="288"/>
      <c r="G3" s="288"/>
    </row>
    <row r="4" spans="1:10" ht="14.4" customHeight="1">
      <c r="A4" s="287" t="s">
        <v>3</v>
      </c>
      <c r="B4" s="288"/>
      <c r="C4" s="288"/>
      <c r="D4" s="288"/>
      <c r="E4" s="288"/>
      <c r="F4" s="288"/>
      <c r="G4" s="288"/>
    </row>
    <row r="5" spans="1:10" ht="14.4" customHeight="1">
      <c r="A5" s="287" t="s">
        <v>4</v>
      </c>
      <c r="B5" s="288"/>
      <c r="C5" s="288"/>
      <c r="D5" s="288"/>
      <c r="E5" s="288"/>
      <c r="F5" s="288"/>
      <c r="G5" s="288"/>
    </row>
    <row r="6" spans="1:10" ht="26.4">
      <c r="A6" s="1" t="s">
        <v>5</v>
      </c>
      <c r="B6" s="243" t="s">
        <v>6</v>
      </c>
      <c r="C6" s="243" t="s">
        <v>7</v>
      </c>
      <c r="D6" s="244" t="s">
        <v>8</v>
      </c>
      <c r="E6" s="245" t="s">
        <v>699</v>
      </c>
      <c r="F6" s="245" t="s">
        <v>700</v>
      </c>
      <c r="G6" s="246" t="s">
        <v>701</v>
      </c>
    </row>
    <row r="7" spans="1:10" ht="14.4">
      <c r="A7" s="241">
        <v>1</v>
      </c>
      <c r="B7" s="310" t="s">
        <v>9</v>
      </c>
      <c r="C7" s="310"/>
      <c r="D7" s="310"/>
      <c r="E7" s="310"/>
      <c r="F7" s="310"/>
      <c r="G7" s="235"/>
      <c r="H7" s="35"/>
      <c r="I7" s="35"/>
      <c r="J7" s="35"/>
    </row>
    <row r="8" spans="1:10" ht="14.4">
      <c r="A8" s="51">
        <v>1.1000000000000001</v>
      </c>
      <c r="B8" s="267" t="s">
        <v>10</v>
      </c>
      <c r="C8" s="267"/>
      <c r="D8" s="267"/>
      <c r="E8" s="267"/>
      <c r="F8" s="267"/>
      <c r="G8" s="309"/>
      <c r="H8" s="279"/>
    </row>
    <row r="9" spans="1:10" ht="32.25" customHeight="1">
      <c r="A9" s="52" t="s">
        <v>11</v>
      </c>
      <c r="B9" s="68" t="s">
        <v>698</v>
      </c>
      <c r="C9" s="54" t="s">
        <v>12</v>
      </c>
      <c r="D9" s="55">
        <v>22.38</v>
      </c>
      <c r="E9" s="58"/>
      <c r="F9" s="58"/>
      <c r="G9" s="309"/>
      <c r="H9" s="280"/>
    </row>
    <row r="10" spans="1:10" ht="29.4" customHeight="1">
      <c r="A10" s="52" t="s">
        <v>13</v>
      </c>
      <c r="B10" s="68" t="s">
        <v>702</v>
      </c>
      <c r="C10" s="54" t="s">
        <v>12</v>
      </c>
      <c r="D10" s="55">
        <v>23</v>
      </c>
      <c r="E10" s="58"/>
      <c r="F10" s="58"/>
      <c r="G10" s="309"/>
      <c r="H10" s="280"/>
    </row>
    <row r="11" spans="1:10" ht="28.2" customHeight="1">
      <c r="A11" s="52" t="s">
        <v>14</v>
      </c>
      <c r="B11" s="68" t="s">
        <v>703</v>
      </c>
      <c r="C11" s="54" t="s">
        <v>12</v>
      </c>
      <c r="D11" s="55">
        <v>25.56</v>
      </c>
      <c r="E11" s="58"/>
      <c r="F11" s="58"/>
      <c r="G11" s="309"/>
      <c r="H11" s="280"/>
    </row>
    <row r="12" spans="1:10" ht="28.2" customHeight="1">
      <c r="A12" s="127" t="s">
        <v>15</v>
      </c>
      <c r="B12" s="68" t="s">
        <v>756</v>
      </c>
      <c r="C12" s="54" t="s">
        <v>12</v>
      </c>
      <c r="D12" s="55">
        <v>84.35</v>
      </c>
      <c r="E12" s="58"/>
      <c r="F12" s="58"/>
      <c r="G12" s="309"/>
      <c r="H12" s="280"/>
    </row>
    <row r="13" spans="1:10" ht="14.4">
      <c r="A13" s="242" t="s">
        <v>16</v>
      </c>
      <c r="B13" s="90" t="s">
        <v>1111</v>
      </c>
      <c r="C13" s="54" t="s">
        <v>12</v>
      </c>
      <c r="D13" s="185">
        <f>(21.86+13)*1.2</f>
        <v>41.832000000000001</v>
      </c>
      <c r="E13" s="58"/>
      <c r="F13" s="58"/>
      <c r="G13" s="309"/>
      <c r="H13" s="280"/>
    </row>
    <row r="14" spans="1:10" ht="14.4">
      <c r="A14" s="223" t="s">
        <v>757</v>
      </c>
      <c r="B14" s="68" t="s">
        <v>775</v>
      </c>
      <c r="C14" s="54" t="s">
        <v>12</v>
      </c>
      <c r="D14" s="55">
        <v>316.87</v>
      </c>
      <c r="E14" s="58"/>
      <c r="F14" s="58"/>
      <c r="G14" s="309"/>
      <c r="H14" s="280"/>
    </row>
    <row r="15" spans="1:10" s="152" customFormat="1" ht="14.4">
      <c r="A15" s="52" t="s">
        <v>1112</v>
      </c>
      <c r="B15" s="148" t="s">
        <v>17</v>
      </c>
      <c r="C15" s="149" t="s">
        <v>12</v>
      </c>
      <c r="D15" s="150">
        <v>79</v>
      </c>
      <c r="E15" s="151"/>
      <c r="F15" s="151"/>
      <c r="G15" s="309"/>
      <c r="H15" s="280"/>
    </row>
    <row r="16" spans="1:10" ht="14.4">
      <c r="A16" s="51">
        <v>1.2</v>
      </c>
      <c r="B16" s="267" t="s">
        <v>18</v>
      </c>
      <c r="C16" s="267"/>
      <c r="D16" s="267"/>
      <c r="E16" s="267"/>
      <c r="F16" s="267"/>
      <c r="G16" s="309"/>
      <c r="H16" s="280"/>
    </row>
    <row r="17" spans="1:11" ht="22.5" customHeight="1">
      <c r="A17" s="52" t="s">
        <v>19</v>
      </c>
      <c r="B17" s="239" t="s">
        <v>20</v>
      </c>
      <c r="C17" s="69" t="s">
        <v>637</v>
      </c>
      <c r="D17" s="55">
        <v>12</v>
      </c>
      <c r="E17" s="58"/>
      <c r="F17" s="58"/>
      <c r="G17" s="309"/>
      <c r="H17" s="280"/>
    </row>
    <row r="18" spans="1:11" ht="126" customHeight="1">
      <c r="A18" s="52"/>
      <c r="B18" s="274" t="s">
        <v>21</v>
      </c>
      <c r="C18" s="274"/>
      <c r="D18" s="274"/>
      <c r="E18" s="274"/>
      <c r="F18" s="274"/>
      <c r="G18" s="309"/>
      <c r="H18" s="144"/>
    </row>
    <row r="19" spans="1:11" ht="14.4">
      <c r="A19" s="3">
        <v>2</v>
      </c>
      <c r="B19" s="272" t="s">
        <v>22</v>
      </c>
      <c r="C19" s="273"/>
      <c r="D19" s="273"/>
      <c r="E19" s="273"/>
      <c r="F19" s="273"/>
      <c r="G19" s="202"/>
    </row>
    <row r="20" spans="1:11" ht="14.4">
      <c r="A20" s="51">
        <v>2.1</v>
      </c>
      <c r="B20" s="267" t="s">
        <v>845</v>
      </c>
      <c r="C20" s="267"/>
      <c r="D20" s="267"/>
      <c r="E20" s="267"/>
      <c r="F20" s="314"/>
      <c r="G20" s="309"/>
    </row>
    <row r="21" spans="1:11" ht="14.4">
      <c r="A21" s="172" t="s">
        <v>24</v>
      </c>
      <c r="B21" s="275" t="s">
        <v>27</v>
      </c>
      <c r="C21" s="276"/>
      <c r="D21" s="276"/>
      <c r="E21" s="276"/>
      <c r="F21" s="276"/>
      <c r="G21" s="309"/>
    </row>
    <row r="22" spans="1:11" ht="14.4">
      <c r="A22" s="76" t="s">
        <v>26</v>
      </c>
      <c r="B22" s="262" t="s">
        <v>32</v>
      </c>
      <c r="C22" s="262"/>
      <c r="D22" s="262"/>
      <c r="E22" s="262"/>
      <c r="F22" s="315"/>
      <c r="G22" s="309"/>
    </row>
    <row r="23" spans="1:11" ht="109.8" customHeight="1">
      <c r="A23" s="6" t="s">
        <v>28</v>
      </c>
      <c r="B23" s="81" t="s">
        <v>776</v>
      </c>
      <c r="C23" s="79" t="s">
        <v>12</v>
      </c>
      <c r="D23" s="82">
        <v>52</v>
      </c>
      <c r="E23" s="58"/>
      <c r="F23" s="198"/>
      <c r="G23" s="309"/>
    </row>
    <row r="24" spans="1:11" ht="60" customHeight="1">
      <c r="A24" s="6" t="s">
        <v>31</v>
      </c>
      <c r="B24" s="86" t="s">
        <v>707</v>
      </c>
      <c r="C24" s="87" t="s">
        <v>215</v>
      </c>
      <c r="D24" s="88">
        <v>12</v>
      </c>
      <c r="E24" s="89"/>
      <c r="F24" s="200"/>
      <c r="G24" s="309"/>
      <c r="K24" s="12"/>
    </row>
    <row r="25" spans="1:11" ht="14.4">
      <c r="A25" s="76" t="s">
        <v>758</v>
      </c>
      <c r="B25" s="262" t="s">
        <v>38</v>
      </c>
      <c r="C25" s="262"/>
      <c r="D25" s="262"/>
      <c r="E25" s="262"/>
      <c r="F25" s="315"/>
      <c r="G25" s="309"/>
    </row>
    <row r="26" spans="1:11" ht="14.4">
      <c r="A26" s="52" t="s">
        <v>759</v>
      </c>
      <c r="B26" s="90" t="s">
        <v>711</v>
      </c>
      <c r="C26" s="54" t="s">
        <v>12</v>
      </c>
      <c r="D26" s="55">
        <v>4.5</v>
      </c>
      <c r="E26" s="58"/>
      <c r="F26" s="198"/>
      <c r="G26" s="309"/>
    </row>
    <row r="27" spans="1:11" ht="123" customHeight="1">
      <c r="A27" s="52" t="s">
        <v>760</v>
      </c>
      <c r="B27" s="91" t="s">
        <v>708</v>
      </c>
      <c r="C27" s="54" t="s">
        <v>12</v>
      </c>
      <c r="D27" s="55">
        <v>4.5</v>
      </c>
      <c r="E27" s="58"/>
      <c r="F27" s="198"/>
      <c r="G27" s="309"/>
    </row>
    <row r="28" spans="1:11" ht="14.4">
      <c r="A28" s="52" t="s">
        <v>37</v>
      </c>
      <c r="B28" s="90" t="s">
        <v>709</v>
      </c>
      <c r="C28" s="54" t="s">
        <v>637</v>
      </c>
      <c r="D28" s="55">
        <v>1</v>
      </c>
      <c r="E28" s="58"/>
      <c r="F28" s="198"/>
      <c r="G28" s="309"/>
    </row>
    <row r="29" spans="1:11" ht="44.4" customHeight="1">
      <c r="A29" s="52" t="s">
        <v>44</v>
      </c>
      <c r="B29" s="153" t="s">
        <v>710</v>
      </c>
      <c r="C29" s="54" t="s">
        <v>637</v>
      </c>
      <c r="D29" s="55">
        <v>2</v>
      </c>
      <c r="E29" s="58"/>
      <c r="F29" s="198"/>
      <c r="G29" s="309"/>
    </row>
    <row r="30" spans="1:11" ht="14.4">
      <c r="A30" s="76" t="s">
        <v>761</v>
      </c>
      <c r="B30" s="278" t="s">
        <v>45</v>
      </c>
      <c r="C30" s="262"/>
      <c r="D30" s="262"/>
      <c r="E30" s="262"/>
      <c r="F30" s="315"/>
      <c r="G30" s="309"/>
    </row>
    <row r="31" spans="1:11" ht="31.8" customHeight="1">
      <c r="A31" s="52" t="s">
        <v>762</v>
      </c>
      <c r="B31" s="160" t="s">
        <v>712</v>
      </c>
      <c r="C31" s="161" t="s">
        <v>12</v>
      </c>
      <c r="D31" s="162">
        <f>D33+D34+D35</f>
        <v>82.75</v>
      </c>
      <c r="E31" s="151"/>
      <c r="F31" s="236"/>
      <c r="G31" s="309"/>
    </row>
    <row r="32" spans="1:11" ht="14.4">
      <c r="A32" s="52" t="s">
        <v>763</v>
      </c>
      <c r="B32" s="160" t="s">
        <v>713</v>
      </c>
      <c r="C32" s="161" t="s">
        <v>12</v>
      </c>
      <c r="D32" s="162">
        <f>D31</f>
        <v>82.75</v>
      </c>
      <c r="E32" s="151"/>
      <c r="F32" s="236"/>
      <c r="G32" s="309"/>
    </row>
    <row r="33" spans="1:7" ht="45" customHeight="1">
      <c r="A33" s="52" t="s">
        <v>764</v>
      </c>
      <c r="B33" s="160" t="s">
        <v>714</v>
      </c>
      <c r="C33" s="163" t="s">
        <v>12</v>
      </c>
      <c r="D33" s="164">
        <f>(1.5*12.6)+(16.6*1.6)</f>
        <v>45.46</v>
      </c>
      <c r="E33" s="151"/>
      <c r="F33" s="236"/>
      <c r="G33" s="309"/>
    </row>
    <row r="34" spans="1:7" ht="45" customHeight="1">
      <c r="A34" s="52" t="s">
        <v>765</v>
      </c>
      <c r="B34" s="160" t="s">
        <v>715</v>
      </c>
      <c r="C34" s="161" t="s">
        <v>12</v>
      </c>
      <c r="D34" s="164">
        <f>16.6*1.4</f>
        <v>23.240000000000002</v>
      </c>
      <c r="E34" s="151"/>
      <c r="F34" s="236"/>
      <c r="G34" s="309"/>
    </row>
    <row r="35" spans="1:7" ht="45" customHeight="1">
      <c r="A35" s="52" t="s">
        <v>766</v>
      </c>
      <c r="B35" s="160" t="s">
        <v>716</v>
      </c>
      <c r="C35" s="161" t="s">
        <v>12</v>
      </c>
      <c r="D35" s="164">
        <f>17.05-3</f>
        <v>14.05</v>
      </c>
      <c r="E35" s="151"/>
      <c r="F35" s="236"/>
      <c r="G35" s="309"/>
    </row>
    <row r="36" spans="1:7" ht="61.2" customHeight="1">
      <c r="A36" s="52" t="s">
        <v>767</v>
      </c>
      <c r="B36" s="160" t="s">
        <v>1175</v>
      </c>
      <c r="C36" s="163" t="s">
        <v>12</v>
      </c>
      <c r="D36" s="164">
        <f>1.5*12.6</f>
        <v>18.899999999999999</v>
      </c>
      <c r="E36" s="151"/>
      <c r="F36" s="236"/>
      <c r="G36" s="309"/>
    </row>
    <row r="37" spans="1:7" ht="14.4">
      <c r="A37" s="155" t="s">
        <v>769</v>
      </c>
      <c r="B37" s="311" t="s">
        <v>774</v>
      </c>
      <c r="C37" s="312"/>
      <c r="D37" s="312"/>
      <c r="E37" s="312"/>
      <c r="F37" s="312"/>
      <c r="G37" s="309"/>
    </row>
    <row r="38" spans="1:7" ht="93">
      <c r="A38" s="157" t="s">
        <v>770</v>
      </c>
      <c r="B38" s="165" t="s">
        <v>768</v>
      </c>
      <c r="C38" s="158" t="s">
        <v>637</v>
      </c>
      <c r="D38" s="150">
        <v>1</v>
      </c>
      <c r="E38" s="151"/>
      <c r="F38" s="236"/>
      <c r="G38" s="309"/>
    </row>
    <row r="39" spans="1:7" ht="39.6">
      <c r="A39" s="156" t="s">
        <v>771</v>
      </c>
      <c r="B39" s="166" t="s">
        <v>717</v>
      </c>
      <c r="C39" s="167" t="s">
        <v>637</v>
      </c>
      <c r="D39" s="162">
        <v>1</v>
      </c>
      <c r="E39" s="168"/>
      <c r="F39" s="236"/>
      <c r="G39" s="309"/>
    </row>
    <row r="40" spans="1:7" ht="26.4">
      <c r="A40" s="137" t="s">
        <v>772</v>
      </c>
      <c r="B40" s="160" t="s">
        <v>718</v>
      </c>
      <c r="C40" s="169" t="s">
        <v>637</v>
      </c>
      <c r="D40" s="164">
        <v>1</v>
      </c>
      <c r="E40" s="151"/>
      <c r="F40" s="236"/>
      <c r="G40" s="309"/>
    </row>
    <row r="41" spans="1:7" ht="34.799999999999997" customHeight="1">
      <c r="A41" s="137" t="s">
        <v>773</v>
      </c>
      <c r="B41" s="160" t="s">
        <v>719</v>
      </c>
      <c r="C41" s="169" t="s">
        <v>637</v>
      </c>
      <c r="D41" s="164">
        <v>1</v>
      </c>
      <c r="E41" s="151"/>
      <c r="F41" s="236"/>
      <c r="G41" s="309"/>
    </row>
    <row r="42" spans="1:7" ht="14.4">
      <c r="A42" s="154" t="s">
        <v>778</v>
      </c>
      <c r="B42" s="278" t="s">
        <v>58</v>
      </c>
      <c r="C42" s="262"/>
      <c r="D42" s="262"/>
      <c r="E42" s="262"/>
      <c r="F42" s="315"/>
      <c r="G42" s="309"/>
    </row>
    <row r="43" spans="1:7" ht="30" customHeight="1">
      <c r="A43" s="137" t="s">
        <v>779</v>
      </c>
      <c r="B43" s="95" t="s">
        <v>777</v>
      </c>
      <c r="C43" s="100" t="s">
        <v>12</v>
      </c>
      <c r="D43" s="55">
        <f>16.5+14.25</f>
        <v>30.75</v>
      </c>
      <c r="E43" s="58"/>
      <c r="F43" s="198"/>
      <c r="G43" s="309"/>
    </row>
    <row r="44" spans="1:7" ht="33.6" customHeight="1">
      <c r="A44" s="137" t="s">
        <v>780</v>
      </c>
      <c r="B44" s="102" t="s">
        <v>722</v>
      </c>
      <c r="C44" s="101" t="s">
        <v>215</v>
      </c>
      <c r="D44" s="55">
        <v>15.65</v>
      </c>
      <c r="E44" s="58"/>
      <c r="F44" s="198"/>
      <c r="G44" s="309"/>
    </row>
    <row r="45" spans="1:7" s="152" customFormat="1" ht="26.4" customHeight="1">
      <c r="A45" s="137" t="s">
        <v>781</v>
      </c>
      <c r="B45" s="153" t="s">
        <v>723</v>
      </c>
      <c r="C45" s="158" t="s">
        <v>215</v>
      </c>
      <c r="D45" s="150">
        <v>8.98</v>
      </c>
      <c r="E45" s="151"/>
      <c r="F45" s="236"/>
      <c r="G45" s="309"/>
    </row>
    <row r="46" spans="1:7" ht="14.4">
      <c r="A46" s="159" t="s">
        <v>782</v>
      </c>
      <c r="B46" s="269" t="s">
        <v>62</v>
      </c>
      <c r="C46" s="262"/>
      <c r="D46" s="262"/>
      <c r="E46" s="262"/>
      <c r="F46" s="315"/>
      <c r="G46" s="309"/>
    </row>
    <row r="47" spans="1:7" ht="41.4" customHeight="1">
      <c r="A47" s="137" t="s">
        <v>783</v>
      </c>
      <c r="B47" s="92" t="s">
        <v>725</v>
      </c>
      <c r="C47" s="69" t="s">
        <v>215</v>
      </c>
      <c r="D47" s="174">
        <v>12</v>
      </c>
      <c r="E47" s="58"/>
      <c r="F47" s="198"/>
      <c r="G47" s="309"/>
    </row>
    <row r="48" spans="1:7" ht="43.2" customHeight="1">
      <c r="A48" s="137" t="s">
        <v>784</v>
      </c>
      <c r="B48" s="110" t="s">
        <v>726</v>
      </c>
      <c r="C48" s="54" t="s">
        <v>637</v>
      </c>
      <c r="D48" s="174">
        <v>1</v>
      </c>
      <c r="E48" s="58"/>
      <c r="F48" s="198"/>
      <c r="G48" s="309"/>
    </row>
    <row r="49" spans="1:7" ht="28.2" customHeight="1">
      <c r="A49" s="137" t="s">
        <v>785</v>
      </c>
      <c r="B49" s="111" t="s">
        <v>727</v>
      </c>
      <c r="C49" s="69" t="s">
        <v>215</v>
      </c>
      <c r="D49" s="174">
        <v>32.39</v>
      </c>
      <c r="E49" s="58"/>
      <c r="F49" s="198"/>
      <c r="G49" s="309"/>
    </row>
    <row r="50" spans="1:7" ht="40.200000000000003">
      <c r="A50" s="137" t="s">
        <v>786</v>
      </c>
      <c r="B50" s="111" t="s">
        <v>1084</v>
      </c>
      <c r="C50" s="69" t="s">
        <v>215</v>
      </c>
      <c r="D50" s="174">
        <v>14.75</v>
      </c>
      <c r="E50" s="58"/>
      <c r="F50" s="198"/>
      <c r="G50" s="309"/>
    </row>
    <row r="51" spans="1:7" ht="14.4">
      <c r="A51" s="154" t="s">
        <v>787</v>
      </c>
      <c r="B51" s="262" t="s">
        <v>68</v>
      </c>
      <c r="C51" s="262"/>
      <c r="D51" s="262"/>
      <c r="E51" s="262"/>
      <c r="F51" s="315"/>
      <c r="G51" s="309"/>
    </row>
    <row r="52" spans="1:7" ht="14.4">
      <c r="A52" s="134" t="s">
        <v>788</v>
      </c>
      <c r="B52" s="81" t="s">
        <v>729</v>
      </c>
      <c r="C52" s="54" t="s">
        <v>12</v>
      </c>
      <c r="D52" s="82">
        <v>102</v>
      </c>
      <c r="E52" s="58"/>
      <c r="F52" s="198"/>
      <c r="G52" s="309"/>
    </row>
    <row r="53" spans="1:7" ht="33" customHeight="1">
      <c r="A53" s="134" t="s">
        <v>789</v>
      </c>
      <c r="B53" s="84" t="s">
        <v>730</v>
      </c>
      <c r="C53" s="69" t="s">
        <v>637</v>
      </c>
      <c r="D53" s="112">
        <v>2</v>
      </c>
      <c r="E53" s="113"/>
      <c r="F53" s="237"/>
      <c r="G53" s="309"/>
    </row>
    <row r="54" spans="1:7" ht="14.4">
      <c r="A54" s="134" t="s">
        <v>790</v>
      </c>
      <c r="B54" s="77" t="s">
        <v>731</v>
      </c>
      <c r="C54" s="54" t="s">
        <v>1176</v>
      </c>
      <c r="D54" s="112">
        <v>1</v>
      </c>
      <c r="E54" s="113"/>
      <c r="F54" s="237"/>
      <c r="G54" s="309"/>
    </row>
    <row r="55" spans="1:7" ht="14.4">
      <c r="A55" s="170" t="s">
        <v>791</v>
      </c>
      <c r="B55" s="270" t="s">
        <v>74</v>
      </c>
      <c r="C55" s="271"/>
      <c r="D55" s="271"/>
      <c r="E55" s="271"/>
      <c r="F55" s="271"/>
      <c r="G55" s="309"/>
    </row>
    <row r="56" spans="1:7" ht="87.6" customHeight="1">
      <c r="A56" s="134" t="s">
        <v>792</v>
      </c>
      <c r="B56" s="11" t="s">
        <v>76</v>
      </c>
      <c r="C56" s="7" t="s">
        <v>637</v>
      </c>
      <c r="D56" s="83">
        <v>1</v>
      </c>
      <c r="E56" s="58"/>
      <c r="F56" s="198"/>
      <c r="G56" s="309"/>
    </row>
    <row r="57" spans="1:7" ht="65.400000000000006" customHeight="1">
      <c r="A57" s="134" t="s">
        <v>793</v>
      </c>
      <c r="B57" s="11" t="s">
        <v>78</v>
      </c>
      <c r="C57" s="7" t="s">
        <v>637</v>
      </c>
      <c r="D57" s="83">
        <v>2</v>
      </c>
      <c r="E57" s="58"/>
      <c r="F57" s="198"/>
      <c r="G57" s="309"/>
    </row>
    <row r="58" spans="1:7" ht="76.8" customHeight="1">
      <c r="A58" s="134" t="s">
        <v>794</v>
      </c>
      <c r="B58" s="11" t="s">
        <v>80</v>
      </c>
      <c r="C58" s="7" t="s">
        <v>637</v>
      </c>
      <c r="D58" s="83">
        <v>2</v>
      </c>
      <c r="E58" s="58"/>
      <c r="F58" s="198"/>
      <c r="G58" s="309"/>
    </row>
    <row r="59" spans="1:7" ht="33" customHeight="1">
      <c r="A59" s="134" t="s">
        <v>795</v>
      </c>
      <c r="B59" s="11" t="s">
        <v>82</v>
      </c>
      <c r="C59" s="7" t="s">
        <v>637</v>
      </c>
      <c r="D59" s="83">
        <v>1</v>
      </c>
      <c r="E59" s="58"/>
      <c r="F59" s="198"/>
      <c r="G59" s="309"/>
    </row>
    <row r="60" spans="1:7" ht="57.6" customHeight="1">
      <c r="A60" s="134" t="s">
        <v>796</v>
      </c>
      <c r="B60" s="11" t="s">
        <v>84</v>
      </c>
      <c r="C60" s="7" t="s">
        <v>637</v>
      </c>
      <c r="D60" s="83">
        <v>5</v>
      </c>
      <c r="E60" s="58"/>
      <c r="F60" s="198"/>
      <c r="G60" s="309"/>
    </row>
    <row r="61" spans="1:7" ht="51.6" customHeight="1">
      <c r="A61" s="134" t="s">
        <v>797</v>
      </c>
      <c r="B61" s="11" t="s">
        <v>86</v>
      </c>
      <c r="C61" s="7" t="s">
        <v>637</v>
      </c>
      <c r="D61" s="83">
        <v>1</v>
      </c>
      <c r="E61" s="58"/>
      <c r="F61" s="198"/>
      <c r="G61" s="309"/>
    </row>
    <row r="62" spans="1:7" ht="31.8" customHeight="1">
      <c r="A62" s="134" t="s">
        <v>798</v>
      </c>
      <c r="B62" s="114" t="s">
        <v>688</v>
      </c>
      <c r="C62" s="87" t="s">
        <v>1176</v>
      </c>
      <c r="D62" s="88">
        <v>1</v>
      </c>
      <c r="E62" s="89"/>
      <c r="F62" s="200"/>
      <c r="G62" s="309"/>
    </row>
    <row r="63" spans="1:7" ht="14.4">
      <c r="A63" s="76" t="s">
        <v>88</v>
      </c>
      <c r="B63" s="262" t="s">
        <v>89</v>
      </c>
      <c r="C63" s="262"/>
      <c r="D63" s="262"/>
      <c r="E63" s="262"/>
      <c r="F63" s="315"/>
      <c r="G63" s="309"/>
    </row>
    <row r="64" spans="1:7" s="152" customFormat="1" ht="46.2" customHeight="1">
      <c r="A64" s="147" t="s">
        <v>90</v>
      </c>
      <c r="B64" s="171" t="s">
        <v>736</v>
      </c>
      <c r="C64" s="149" t="s">
        <v>1176</v>
      </c>
      <c r="D64" s="150">
        <v>1</v>
      </c>
      <c r="E64" s="151"/>
      <c r="F64" s="236"/>
      <c r="G64" s="309"/>
    </row>
    <row r="65" spans="1:7" s="152" customFormat="1" ht="26.4">
      <c r="A65" s="147" t="s">
        <v>91</v>
      </c>
      <c r="B65" s="171" t="s">
        <v>737</v>
      </c>
      <c r="C65" s="149" t="s">
        <v>1176</v>
      </c>
      <c r="D65" s="150">
        <v>1</v>
      </c>
      <c r="E65" s="151"/>
      <c r="F65" s="236"/>
      <c r="G65" s="309"/>
    </row>
    <row r="66" spans="1:7" s="152" customFormat="1" ht="14.4">
      <c r="A66" s="147" t="s">
        <v>740</v>
      </c>
      <c r="B66" s="171" t="s">
        <v>738</v>
      </c>
      <c r="C66" s="149" t="s">
        <v>1176</v>
      </c>
      <c r="D66" s="150">
        <v>1</v>
      </c>
      <c r="E66" s="151"/>
      <c r="F66" s="236"/>
      <c r="G66" s="309"/>
    </row>
    <row r="67" spans="1:7" s="152" customFormat="1" ht="14.4">
      <c r="A67" s="147" t="s">
        <v>741</v>
      </c>
      <c r="B67" s="171" t="s">
        <v>739</v>
      </c>
      <c r="C67" s="149" t="s">
        <v>1176</v>
      </c>
      <c r="D67" s="150">
        <v>1</v>
      </c>
      <c r="E67" s="151"/>
      <c r="F67" s="236"/>
      <c r="G67" s="309"/>
    </row>
    <row r="68" spans="1:7" ht="14.4">
      <c r="A68" s="51">
        <v>2.2000000000000002</v>
      </c>
      <c r="B68" s="317" t="s">
        <v>843</v>
      </c>
      <c r="C68" s="267"/>
      <c r="D68" s="267"/>
      <c r="E68" s="267"/>
      <c r="F68" s="314"/>
      <c r="G68" s="309"/>
    </row>
    <row r="69" spans="1:7" ht="14.4">
      <c r="A69" s="173" t="s">
        <v>93</v>
      </c>
      <c r="B69" s="268" t="s">
        <v>844</v>
      </c>
      <c r="C69" s="268"/>
      <c r="D69" s="268"/>
      <c r="E69" s="268"/>
      <c r="F69" s="275"/>
      <c r="G69" s="309"/>
    </row>
    <row r="70" spans="1:7" ht="14.4">
      <c r="A70" s="154" t="s">
        <v>95</v>
      </c>
      <c r="B70" s="262" t="s">
        <v>98</v>
      </c>
      <c r="C70" s="262"/>
      <c r="D70" s="262"/>
      <c r="E70" s="262"/>
      <c r="F70" s="315"/>
      <c r="G70" s="309"/>
    </row>
    <row r="71" spans="1:7" ht="116.4" customHeight="1">
      <c r="A71" s="137" t="s">
        <v>97</v>
      </c>
      <c r="B71" s="91" t="s">
        <v>799</v>
      </c>
      <c r="C71" s="54" t="s">
        <v>12</v>
      </c>
      <c r="D71" s="55">
        <f>151-11.45</f>
        <v>139.55000000000001</v>
      </c>
      <c r="E71" s="58"/>
      <c r="F71" s="198"/>
      <c r="G71" s="309"/>
    </row>
    <row r="72" spans="1:7" ht="61.8" customHeight="1">
      <c r="A72" s="137" t="s">
        <v>101</v>
      </c>
      <c r="B72" s="91" t="s">
        <v>707</v>
      </c>
      <c r="C72" s="69" t="s">
        <v>215</v>
      </c>
      <c r="D72" s="55">
        <v>38</v>
      </c>
      <c r="E72" s="58"/>
      <c r="F72" s="198"/>
      <c r="G72" s="309"/>
    </row>
    <row r="73" spans="1:7" ht="14.4">
      <c r="A73" s="154" t="s">
        <v>800</v>
      </c>
      <c r="B73" s="262" t="s">
        <v>102</v>
      </c>
      <c r="C73" s="262"/>
      <c r="D73" s="262"/>
      <c r="E73" s="262"/>
      <c r="F73" s="315"/>
      <c r="G73" s="309"/>
    </row>
    <row r="74" spans="1:7" ht="42" customHeight="1">
      <c r="A74" s="137" t="s">
        <v>801</v>
      </c>
      <c r="B74" s="91" t="s">
        <v>725</v>
      </c>
      <c r="C74" s="69" t="s">
        <v>215</v>
      </c>
      <c r="D74" s="150">
        <v>10.5</v>
      </c>
      <c r="E74" s="58"/>
      <c r="F74" s="198"/>
      <c r="G74" s="309"/>
    </row>
    <row r="75" spans="1:7" ht="14.4">
      <c r="A75" s="154" t="s">
        <v>802</v>
      </c>
      <c r="B75" s="262" t="s">
        <v>45</v>
      </c>
      <c r="C75" s="262"/>
      <c r="D75" s="262"/>
      <c r="E75" s="262"/>
      <c r="F75" s="315"/>
      <c r="G75" s="309"/>
    </row>
    <row r="76" spans="1:7" ht="25.8" customHeight="1">
      <c r="A76" s="137" t="s">
        <v>803</v>
      </c>
      <c r="B76" s="111" t="s">
        <v>712</v>
      </c>
      <c r="C76" s="54" t="s">
        <v>12</v>
      </c>
      <c r="D76" s="174">
        <f>D78+D80+D79</f>
        <v>264.81</v>
      </c>
      <c r="E76" s="58"/>
      <c r="F76" s="198"/>
      <c r="G76" s="309"/>
    </row>
    <row r="77" spans="1:7" ht="16.2" customHeight="1">
      <c r="A77" s="137" t="s">
        <v>804</v>
      </c>
      <c r="B77" s="90" t="s">
        <v>713</v>
      </c>
      <c r="C77" s="54" t="s">
        <v>12</v>
      </c>
      <c r="D77" s="174">
        <f>D76</f>
        <v>264.81</v>
      </c>
      <c r="E77" s="58"/>
      <c r="F77" s="198"/>
      <c r="G77" s="309"/>
    </row>
    <row r="78" spans="1:7" ht="43.8" customHeight="1">
      <c r="A78" s="137" t="s">
        <v>805</v>
      </c>
      <c r="B78" s="111" t="s">
        <v>714</v>
      </c>
      <c r="C78" s="54" t="s">
        <v>12</v>
      </c>
      <c r="D78" s="174">
        <f>56.4*1.6</f>
        <v>90.240000000000009</v>
      </c>
      <c r="E78" s="58"/>
      <c r="F78" s="198"/>
      <c r="G78" s="309"/>
    </row>
    <row r="79" spans="1:7" ht="43.8" customHeight="1">
      <c r="A79" s="137" t="s">
        <v>806</v>
      </c>
      <c r="B79" s="111" t="s">
        <v>715</v>
      </c>
      <c r="C79" s="54" t="s">
        <v>12</v>
      </c>
      <c r="D79" s="174">
        <f>56.4*1.4</f>
        <v>78.959999999999994</v>
      </c>
      <c r="E79" s="58"/>
      <c r="F79" s="198"/>
      <c r="G79" s="309"/>
    </row>
    <row r="80" spans="1:7" ht="39" customHeight="1">
      <c r="A80" s="137" t="s">
        <v>807</v>
      </c>
      <c r="B80" s="111" t="s">
        <v>716</v>
      </c>
      <c r="C80" s="54" t="s">
        <v>12</v>
      </c>
      <c r="D80" s="174">
        <f>31.87*3</f>
        <v>95.61</v>
      </c>
      <c r="E80" s="58"/>
      <c r="F80" s="198"/>
      <c r="G80" s="309"/>
    </row>
    <row r="81" spans="1:7" ht="15" customHeight="1">
      <c r="A81" s="154" t="s">
        <v>808</v>
      </c>
      <c r="B81" s="262" t="s">
        <v>111</v>
      </c>
      <c r="C81" s="262"/>
      <c r="D81" s="262"/>
      <c r="E81" s="262"/>
      <c r="F81" s="315"/>
      <c r="G81" s="309"/>
    </row>
    <row r="82" spans="1:7" ht="87" customHeight="1">
      <c r="A82" s="137" t="s">
        <v>809</v>
      </c>
      <c r="B82" s="91" t="s">
        <v>745</v>
      </c>
      <c r="C82" s="54" t="s">
        <v>12</v>
      </c>
      <c r="D82" s="55">
        <v>21</v>
      </c>
      <c r="E82" s="58"/>
      <c r="F82" s="198"/>
      <c r="G82" s="309"/>
    </row>
    <row r="83" spans="1:7" ht="48" customHeight="1">
      <c r="A83" s="137" t="s">
        <v>810</v>
      </c>
      <c r="B83" s="91" t="s">
        <v>116</v>
      </c>
      <c r="C83" s="54" t="s">
        <v>637</v>
      </c>
      <c r="D83" s="55">
        <v>4</v>
      </c>
      <c r="E83" s="58"/>
      <c r="F83" s="198"/>
      <c r="G83" s="309"/>
    </row>
    <row r="84" spans="1:7" ht="14.4">
      <c r="A84" s="154" t="s">
        <v>811</v>
      </c>
      <c r="B84" s="262" t="s">
        <v>58</v>
      </c>
      <c r="C84" s="262"/>
      <c r="D84" s="262"/>
      <c r="E84" s="262"/>
      <c r="F84" s="315"/>
      <c r="G84" s="309"/>
    </row>
    <row r="85" spans="1:7" ht="31.8" customHeight="1">
      <c r="A85" s="137" t="s">
        <v>813</v>
      </c>
      <c r="B85" s="99" t="s">
        <v>119</v>
      </c>
      <c r="C85" s="54" t="s">
        <v>12</v>
      </c>
      <c r="D85" s="55">
        <f>28.26+155</f>
        <v>183.26</v>
      </c>
      <c r="E85" s="58"/>
      <c r="F85" s="198"/>
      <c r="G85" s="309"/>
    </row>
    <row r="86" spans="1:7" ht="31.2" customHeight="1">
      <c r="A86" s="137" t="s">
        <v>814</v>
      </c>
      <c r="B86" s="110" t="s">
        <v>721</v>
      </c>
      <c r="C86" s="69" t="s">
        <v>744</v>
      </c>
      <c r="D86" s="55">
        <v>57</v>
      </c>
      <c r="E86" s="58"/>
      <c r="F86" s="198"/>
      <c r="G86" s="309"/>
    </row>
    <row r="87" spans="1:7" ht="14.4">
      <c r="A87" s="154" t="s">
        <v>812</v>
      </c>
      <c r="B87" s="262" t="s">
        <v>74</v>
      </c>
      <c r="C87" s="262"/>
      <c r="D87" s="262"/>
      <c r="E87" s="262"/>
      <c r="F87" s="315"/>
      <c r="G87" s="309"/>
    </row>
    <row r="88" spans="1:7" ht="94.8" customHeight="1">
      <c r="A88" s="137" t="s">
        <v>815</v>
      </c>
      <c r="B88" s="99" t="s">
        <v>124</v>
      </c>
      <c r="C88" s="54" t="s">
        <v>637</v>
      </c>
      <c r="D88" s="55">
        <f>8*2</f>
        <v>16</v>
      </c>
      <c r="E88" s="58"/>
      <c r="F88" s="198"/>
      <c r="G88" s="309"/>
    </row>
    <row r="89" spans="1:7" ht="87.6" customHeight="1">
      <c r="A89" s="137" t="s">
        <v>816</v>
      </c>
      <c r="B89" s="99" t="s">
        <v>126</v>
      </c>
      <c r="C89" s="54" t="s">
        <v>637</v>
      </c>
      <c r="D89" s="55">
        <f>1*2</f>
        <v>2</v>
      </c>
      <c r="E89" s="58"/>
      <c r="F89" s="198"/>
      <c r="G89" s="309"/>
    </row>
    <row r="90" spans="1:7" ht="57.6" customHeight="1">
      <c r="A90" s="137" t="s">
        <v>817</v>
      </c>
      <c r="B90" s="99" t="s">
        <v>128</v>
      </c>
      <c r="C90" s="54" t="s">
        <v>637</v>
      </c>
      <c r="D90" s="55">
        <v>2</v>
      </c>
      <c r="E90" s="58"/>
      <c r="F90" s="198"/>
      <c r="G90" s="309"/>
    </row>
    <row r="91" spans="1:7" ht="103.2" customHeight="1">
      <c r="A91" s="137" t="s">
        <v>818</v>
      </c>
      <c r="B91" s="99" t="s">
        <v>130</v>
      </c>
      <c r="C91" s="54" t="s">
        <v>637</v>
      </c>
      <c r="D91" s="55">
        <v>8</v>
      </c>
      <c r="E91" s="58"/>
      <c r="F91" s="198"/>
      <c r="G91" s="309"/>
    </row>
    <row r="92" spans="1:7" ht="48.6" customHeight="1">
      <c r="A92" s="137" t="s">
        <v>819</v>
      </c>
      <c r="B92" s="91" t="s">
        <v>748</v>
      </c>
      <c r="C92" s="54" t="s">
        <v>637</v>
      </c>
      <c r="D92" s="55">
        <v>4</v>
      </c>
      <c r="E92" s="58"/>
      <c r="F92" s="198"/>
      <c r="G92" s="309"/>
    </row>
    <row r="93" spans="1:7" ht="73.8" customHeight="1">
      <c r="A93" s="137" t="s">
        <v>820</v>
      </c>
      <c r="B93" s="99" t="s">
        <v>136</v>
      </c>
      <c r="C93" s="54" t="s">
        <v>637</v>
      </c>
      <c r="D93" s="55">
        <v>5</v>
      </c>
      <c r="E93" s="58"/>
      <c r="F93" s="198"/>
      <c r="G93" s="309"/>
    </row>
    <row r="94" spans="1:7" ht="58.2" customHeight="1">
      <c r="A94" s="137" t="s">
        <v>821</v>
      </c>
      <c r="B94" s="99" t="s">
        <v>78</v>
      </c>
      <c r="C94" s="54" t="s">
        <v>637</v>
      </c>
      <c r="D94" s="55">
        <v>1</v>
      </c>
      <c r="E94" s="58"/>
      <c r="F94" s="198"/>
      <c r="G94" s="309"/>
    </row>
    <row r="95" spans="1:7" ht="73.2" customHeight="1">
      <c r="A95" s="137" t="s">
        <v>822</v>
      </c>
      <c r="B95" s="99" t="s">
        <v>139</v>
      </c>
      <c r="C95" s="54" t="s">
        <v>637</v>
      </c>
      <c r="D95" s="55">
        <v>1</v>
      </c>
      <c r="E95" s="58"/>
      <c r="F95" s="198"/>
      <c r="G95" s="309"/>
    </row>
    <row r="96" spans="1:7" ht="89.4" customHeight="1">
      <c r="A96" s="137" t="s">
        <v>823</v>
      </c>
      <c r="B96" s="91" t="s">
        <v>749</v>
      </c>
      <c r="C96" s="54" t="s">
        <v>1176</v>
      </c>
      <c r="D96" s="55">
        <v>1</v>
      </c>
      <c r="E96" s="58"/>
      <c r="F96" s="198"/>
      <c r="G96" s="309"/>
    </row>
    <row r="97" spans="1:7" ht="46.2" customHeight="1">
      <c r="A97" s="137" t="s">
        <v>824</v>
      </c>
      <c r="B97" s="99" t="s">
        <v>86</v>
      </c>
      <c r="C97" s="54" t="s">
        <v>637</v>
      </c>
      <c r="D97" s="55">
        <v>1</v>
      </c>
      <c r="E97" s="58"/>
      <c r="F97" s="198"/>
      <c r="G97" s="309"/>
    </row>
    <row r="98" spans="1:7" ht="14.4">
      <c r="A98" s="154" t="s">
        <v>825</v>
      </c>
      <c r="B98" s="262" t="s">
        <v>68</v>
      </c>
      <c r="C98" s="262"/>
      <c r="D98" s="262"/>
      <c r="E98" s="262"/>
      <c r="F98" s="315"/>
      <c r="G98" s="309"/>
    </row>
    <row r="99" spans="1:7" ht="14.4">
      <c r="A99" s="137" t="s">
        <v>826</v>
      </c>
      <c r="B99" s="99" t="s">
        <v>70</v>
      </c>
      <c r="C99" s="122" t="s">
        <v>12</v>
      </c>
      <c r="D99" s="123">
        <v>100</v>
      </c>
      <c r="E99" s="58"/>
      <c r="F99" s="237"/>
      <c r="G99" s="309"/>
    </row>
    <row r="100" spans="1:7" ht="26.4">
      <c r="A100" s="137" t="s">
        <v>827</v>
      </c>
      <c r="B100" s="91" t="s">
        <v>730</v>
      </c>
      <c r="C100" s="124" t="s">
        <v>637</v>
      </c>
      <c r="D100" s="123">
        <v>3</v>
      </c>
      <c r="E100" s="58"/>
      <c r="F100" s="237"/>
      <c r="G100" s="309"/>
    </row>
    <row r="101" spans="1:7" ht="14.4">
      <c r="A101" s="137" t="s">
        <v>828</v>
      </c>
      <c r="B101" s="91" t="s">
        <v>731</v>
      </c>
      <c r="C101" s="122" t="s">
        <v>1176</v>
      </c>
      <c r="D101" s="123">
        <v>1</v>
      </c>
      <c r="E101" s="113"/>
      <c r="F101" s="237"/>
      <c r="G101" s="309"/>
    </row>
    <row r="102" spans="1:7" ht="14.4">
      <c r="A102" s="155" t="s">
        <v>829</v>
      </c>
      <c r="B102" s="330" t="s">
        <v>29</v>
      </c>
      <c r="C102" s="262"/>
      <c r="D102" s="262"/>
      <c r="E102" s="262"/>
      <c r="F102" s="315"/>
      <c r="G102" s="309"/>
    </row>
    <row r="103" spans="1:7" ht="40.200000000000003">
      <c r="A103" s="157" t="s">
        <v>830</v>
      </c>
      <c r="B103" s="80" t="s">
        <v>891</v>
      </c>
      <c r="C103" s="124" t="s">
        <v>12</v>
      </c>
      <c r="D103" s="123">
        <f>(0.85*3*2)+(0.9*3)</f>
        <v>7.8</v>
      </c>
      <c r="E103" s="113"/>
      <c r="F103" s="237"/>
      <c r="G103" s="309"/>
    </row>
    <row r="104" spans="1:7" ht="14.4">
      <c r="A104" s="159" t="s">
        <v>889</v>
      </c>
      <c r="B104" s="316" t="s">
        <v>147</v>
      </c>
      <c r="C104" s="262"/>
      <c r="D104" s="262"/>
      <c r="E104" s="262"/>
      <c r="F104" s="315"/>
      <c r="G104" s="309"/>
    </row>
    <row r="105" spans="1:7" ht="14.4">
      <c r="A105" s="137" t="s">
        <v>890</v>
      </c>
      <c r="B105" s="142" t="s">
        <v>747</v>
      </c>
      <c r="C105" s="54" t="s">
        <v>637</v>
      </c>
      <c r="D105" s="55">
        <v>2</v>
      </c>
      <c r="E105" s="58"/>
      <c r="F105" s="198"/>
      <c r="G105" s="309"/>
    </row>
    <row r="106" spans="1:7" s="139" customFormat="1" ht="14.4">
      <c r="A106" s="140">
        <v>3</v>
      </c>
      <c r="B106" s="265" t="s">
        <v>29</v>
      </c>
      <c r="C106" s="266"/>
      <c r="D106" s="266"/>
      <c r="E106" s="266"/>
      <c r="F106" s="266"/>
      <c r="G106" s="202"/>
    </row>
    <row r="107" spans="1:7" ht="14.4">
      <c r="A107" s="51">
        <v>3.1</v>
      </c>
      <c r="B107" s="267" t="s">
        <v>842</v>
      </c>
      <c r="C107" s="267"/>
      <c r="D107" s="267"/>
      <c r="E107" s="267"/>
      <c r="F107" s="314"/>
      <c r="G107" s="309"/>
    </row>
    <row r="108" spans="1:7" ht="15.6" customHeight="1">
      <c r="A108" s="173" t="s">
        <v>188</v>
      </c>
      <c r="B108" s="268" t="s">
        <v>191</v>
      </c>
      <c r="C108" s="268"/>
      <c r="D108" s="268"/>
      <c r="E108" s="268"/>
      <c r="F108" s="275"/>
      <c r="G108" s="309"/>
    </row>
    <row r="109" spans="1:7" ht="14.4">
      <c r="A109" s="154" t="s">
        <v>831</v>
      </c>
      <c r="B109" s="262" t="s">
        <v>193</v>
      </c>
      <c r="C109" s="262"/>
      <c r="D109" s="262"/>
      <c r="E109" s="262"/>
      <c r="F109" s="315"/>
      <c r="G109" s="309"/>
    </row>
    <row r="110" spans="1:7" ht="14.4">
      <c r="A110" s="137" t="s">
        <v>832</v>
      </c>
      <c r="B110" s="99" t="s">
        <v>195</v>
      </c>
      <c r="C110" s="54" t="s">
        <v>12</v>
      </c>
      <c r="D110" s="55">
        <v>53</v>
      </c>
      <c r="E110" s="58"/>
      <c r="F110" s="198"/>
      <c r="G110" s="309"/>
    </row>
    <row r="111" spans="1:7" ht="14.4">
      <c r="A111" s="76" t="s">
        <v>837</v>
      </c>
      <c r="B111" s="262" t="s">
        <v>841</v>
      </c>
      <c r="C111" s="262"/>
      <c r="D111" s="262"/>
      <c r="E111" s="262"/>
      <c r="F111" s="315"/>
      <c r="G111" s="309"/>
    </row>
    <row r="112" spans="1:7" ht="14.4">
      <c r="A112" s="52" t="s">
        <v>838</v>
      </c>
      <c r="B112" s="142" t="s">
        <v>753</v>
      </c>
      <c r="C112" s="54" t="s">
        <v>200</v>
      </c>
      <c r="D112" s="55">
        <v>5.5</v>
      </c>
      <c r="E112" s="58"/>
      <c r="F112" s="198"/>
      <c r="G112" s="309"/>
    </row>
    <row r="113" spans="1:7" ht="27">
      <c r="A113" s="52" t="s">
        <v>839</v>
      </c>
      <c r="B113" s="92" t="s">
        <v>754</v>
      </c>
      <c r="C113" s="54" t="s">
        <v>200</v>
      </c>
      <c r="D113" s="55">
        <f>6.1+6</f>
        <v>12.1</v>
      </c>
      <c r="E113" s="58"/>
      <c r="F113" s="198"/>
      <c r="G113" s="309"/>
    </row>
    <row r="114" spans="1:7" ht="14.4">
      <c r="A114" s="52" t="s">
        <v>840</v>
      </c>
      <c r="B114" s="99" t="s">
        <v>836</v>
      </c>
      <c r="C114" s="54" t="s">
        <v>200</v>
      </c>
      <c r="D114" s="55">
        <v>5.3</v>
      </c>
      <c r="E114" s="58"/>
      <c r="F114" s="198"/>
      <c r="G114" s="309"/>
    </row>
    <row r="115" spans="1:7" ht="14.4">
      <c r="A115" s="154" t="s">
        <v>853</v>
      </c>
      <c r="B115" s="262" t="s">
        <v>208</v>
      </c>
      <c r="C115" s="262"/>
      <c r="D115" s="262"/>
      <c r="E115" s="262"/>
      <c r="F115" s="315"/>
      <c r="G115" s="309"/>
    </row>
    <row r="116" spans="1:7" ht="14.4">
      <c r="A116" s="137" t="s">
        <v>854</v>
      </c>
      <c r="B116" s="99" t="s">
        <v>846</v>
      </c>
      <c r="C116" s="54" t="s">
        <v>200</v>
      </c>
      <c r="D116" s="55">
        <v>1.5</v>
      </c>
      <c r="E116" s="58"/>
      <c r="F116" s="198"/>
      <c r="G116" s="309"/>
    </row>
    <row r="117" spans="1:7" ht="14.4">
      <c r="A117" s="137" t="s">
        <v>855</v>
      </c>
      <c r="B117" s="99" t="s">
        <v>847</v>
      </c>
      <c r="C117" s="54" t="s">
        <v>200</v>
      </c>
      <c r="D117" s="55">
        <v>2.5</v>
      </c>
      <c r="E117" s="58"/>
      <c r="F117" s="198"/>
      <c r="G117" s="309"/>
    </row>
    <row r="118" spans="1:7" ht="14.4">
      <c r="A118" s="137" t="s">
        <v>856</v>
      </c>
      <c r="B118" s="99" t="s">
        <v>848</v>
      </c>
      <c r="C118" s="54" t="s">
        <v>215</v>
      </c>
      <c r="D118" s="55">
        <v>24</v>
      </c>
      <c r="E118" s="58"/>
      <c r="F118" s="198"/>
      <c r="G118" s="309"/>
    </row>
    <row r="119" spans="1:7" ht="14.4">
      <c r="A119" s="137" t="s">
        <v>857</v>
      </c>
      <c r="B119" s="77" t="s">
        <v>348</v>
      </c>
      <c r="C119" s="54" t="s">
        <v>12</v>
      </c>
      <c r="D119" s="55">
        <v>53</v>
      </c>
      <c r="E119" s="58"/>
      <c r="F119" s="198"/>
      <c r="G119" s="309"/>
    </row>
    <row r="120" spans="1:7" ht="14.4">
      <c r="A120" s="154" t="s">
        <v>858</v>
      </c>
      <c r="B120" s="262" t="s">
        <v>98</v>
      </c>
      <c r="C120" s="262"/>
      <c r="D120" s="262"/>
      <c r="E120" s="262"/>
      <c r="F120" s="315"/>
      <c r="G120" s="309"/>
    </row>
    <row r="121" spans="1:7" ht="79.8">
      <c r="A121" s="137" t="s">
        <v>859</v>
      </c>
      <c r="B121" s="111" t="s">
        <v>849</v>
      </c>
      <c r="C121" s="54" t="s">
        <v>12</v>
      </c>
      <c r="D121" s="55">
        <v>50</v>
      </c>
      <c r="E121" s="58"/>
      <c r="F121" s="198"/>
      <c r="G121" s="309"/>
    </row>
    <row r="122" spans="1:7" ht="53.4">
      <c r="A122" s="137" t="s">
        <v>860</v>
      </c>
      <c r="B122" s="110" t="s">
        <v>707</v>
      </c>
      <c r="C122" s="69" t="s">
        <v>215</v>
      </c>
      <c r="D122" s="55">
        <v>13</v>
      </c>
      <c r="E122" s="58"/>
      <c r="F122" s="198"/>
      <c r="G122" s="309"/>
    </row>
    <row r="123" spans="1:7" ht="14.4">
      <c r="A123" s="154" t="s">
        <v>861</v>
      </c>
      <c r="B123" s="262" t="s">
        <v>45</v>
      </c>
      <c r="C123" s="262"/>
      <c r="D123" s="262"/>
      <c r="E123" s="262"/>
      <c r="F123" s="315"/>
      <c r="G123" s="309"/>
    </row>
    <row r="124" spans="1:7" ht="27">
      <c r="A124" s="137" t="s">
        <v>862</v>
      </c>
      <c r="B124" s="111" t="s">
        <v>720</v>
      </c>
      <c r="C124" s="54" t="s">
        <v>12</v>
      </c>
      <c r="D124" s="55">
        <v>53</v>
      </c>
      <c r="E124" s="58"/>
      <c r="F124" s="198"/>
      <c r="G124" s="309"/>
    </row>
    <row r="125" spans="1:7" ht="26.4">
      <c r="A125" s="137" t="s">
        <v>863</v>
      </c>
      <c r="B125" s="95" t="s">
        <v>850</v>
      </c>
      <c r="C125" s="100" t="s">
        <v>12</v>
      </c>
      <c r="D125" s="55">
        <v>24</v>
      </c>
      <c r="E125" s="58"/>
      <c r="F125" s="198"/>
      <c r="G125" s="309"/>
    </row>
    <row r="126" spans="1:7" ht="14.4">
      <c r="A126" s="137" t="s">
        <v>864</v>
      </c>
      <c r="B126" s="95" t="s">
        <v>851</v>
      </c>
      <c r="C126" s="100" t="s">
        <v>12</v>
      </c>
      <c r="D126" s="55">
        <v>24</v>
      </c>
      <c r="E126" s="58"/>
      <c r="F126" s="198"/>
      <c r="G126" s="309"/>
    </row>
    <row r="127" spans="1:7" ht="39.6">
      <c r="A127" s="137" t="s">
        <v>865</v>
      </c>
      <c r="B127" s="95" t="s">
        <v>852</v>
      </c>
      <c r="C127" s="100" t="s">
        <v>12</v>
      </c>
      <c r="D127" s="55">
        <v>24</v>
      </c>
      <c r="E127" s="58"/>
      <c r="F127" s="198"/>
      <c r="G127" s="309"/>
    </row>
    <row r="128" spans="1:7" ht="14.4">
      <c r="A128" s="154" t="s">
        <v>866</v>
      </c>
      <c r="B128" s="269" t="s">
        <v>74</v>
      </c>
      <c r="C128" s="262"/>
      <c r="D128" s="262"/>
      <c r="E128" s="262"/>
      <c r="F128" s="315"/>
      <c r="G128" s="309"/>
    </row>
    <row r="129" spans="1:7" ht="69" customHeight="1">
      <c r="A129" s="137" t="s">
        <v>867</v>
      </c>
      <c r="B129" s="99" t="s">
        <v>136</v>
      </c>
      <c r="C129" s="54" t="s">
        <v>637</v>
      </c>
      <c r="D129" s="55">
        <v>6</v>
      </c>
      <c r="E129" s="58"/>
      <c r="F129" s="198"/>
      <c r="G129" s="309"/>
    </row>
    <row r="130" spans="1:7" ht="39.6">
      <c r="A130" s="137" t="s">
        <v>868</v>
      </c>
      <c r="B130" s="91" t="s">
        <v>869</v>
      </c>
      <c r="C130" s="54" t="s">
        <v>637</v>
      </c>
      <c r="D130" s="55">
        <v>1</v>
      </c>
      <c r="E130" s="58"/>
      <c r="F130" s="198"/>
      <c r="G130" s="309"/>
    </row>
    <row r="131" spans="1:7" ht="14.4">
      <c r="A131" s="4">
        <v>3.2</v>
      </c>
      <c r="B131" s="318" t="s">
        <v>870</v>
      </c>
      <c r="C131" s="264"/>
      <c r="D131" s="264"/>
      <c r="E131" s="264"/>
      <c r="F131" s="264"/>
      <c r="G131" s="309"/>
    </row>
    <row r="132" spans="1:7" ht="14.4">
      <c r="A132" s="173" t="s">
        <v>232</v>
      </c>
      <c r="B132" s="313" t="s">
        <v>871</v>
      </c>
      <c r="C132" s="268"/>
      <c r="D132" s="268"/>
      <c r="E132" s="268"/>
      <c r="F132" s="275"/>
      <c r="G132" s="309"/>
    </row>
    <row r="133" spans="1:7" ht="14.4">
      <c r="A133" s="76" t="s">
        <v>234</v>
      </c>
      <c r="B133" s="262" t="s">
        <v>193</v>
      </c>
      <c r="C133" s="262"/>
      <c r="D133" s="262"/>
      <c r="E133" s="262"/>
      <c r="F133" s="315"/>
      <c r="G133" s="309"/>
    </row>
    <row r="134" spans="1:7" ht="14.4">
      <c r="A134" s="52" t="s">
        <v>833</v>
      </c>
      <c r="B134" s="99" t="s">
        <v>237</v>
      </c>
      <c r="C134" s="54" t="s">
        <v>12</v>
      </c>
      <c r="D134" s="55">
        <v>49.68</v>
      </c>
      <c r="E134" s="58"/>
      <c r="F134" s="198"/>
      <c r="G134" s="309"/>
    </row>
    <row r="135" spans="1:7" ht="14.4">
      <c r="A135" s="154" t="s">
        <v>281</v>
      </c>
      <c r="B135" s="262" t="s">
        <v>197</v>
      </c>
      <c r="C135" s="262"/>
      <c r="D135" s="262"/>
      <c r="E135" s="262"/>
      <c r="F135" s="315"/>
      <c r="G135" s="309"/>
    </row>
    <row r="136" spans="1:7" ht="14.4">
      <c r="A136" s="137" t="s">
        <v>283</v>
      </c>
      <c r="B136" s="99" t="s">
        <v>834</v>
      </c>
      <c r="C136" s="54" t="s">
        <v>200</v>
      </c>
      <c r="D136" s="55">
        <v>3.3</v>
      </c>
      <c r="E136" s="58"/>
      <c r="F136" s="198"/>
      <c r="G136" s="309"/>
    </row>
    <row r="137" spans="1:7" ht="14.4">
      <c r="A137" s="137" t="s">
        <v>285</v>
      </c>
      <c r="B137" s="142" t="s">
        <v>836</v>
      </c>
      <c r="C137" s="54" t="s">
        <v>200</v>
      </c>
      <c r="D137" s="55">
        <v>6.4</v>
      </c>
      <c r="E137" s="58"/>
      <c r="F137" s="198"/>
      <c r="G137" s="309"/>
    </row>
    <row r="138" spans="1:7" ht="14.4">
      <c r="A138" s="137" t="s">
        <v>290</v>
      </c>
      <c r="B138" s="99" t="s">
        <v>835</v>
      </c>
      <c r="C138" s="54" t="s">
        <v>200</v>
      </c>
      <c r="D138" s="55">
        <f>7+3.3</f>
        <v>10.3</v>
      </c>
      <c r="E138" s="58"/>
      <c r="F138" s="198"/>
      <c r="G138" s="309"/>
    </row>
    <row r="139" spans="1:7" ht="14.4">
      <c r="A139" s="154" t="s">
        <v>874</v>
      </c>
      <c r="B139" s="262" t="s">
        <v>208</v>
      </c>
      <c r="C139" s="262"/>
      <c r="D139" s="262"/>
      <c r="E139" s="262"/>
      <c r="F139" s="315"/>
      <c r="G139" s="309"/>
    </row>
    <row r="140" spans="1:7" ht="25.2" customHeight="1">
      <c r="A140" s="137" t="s">
        <v>875</v>
      </c>
      <c r="B140" s="110" t="s">
        <v>872</v>
      </c>
      <c r="C140" s="54" t="s">
        <v>200</v>
      </c>
      <c r="D140" s="55">
        <f>29*0.45*0.25</f>
        <v>3.2625000000000002</v>
      </c>
      <c r="E140" s="58"/>
      <c r="F140" s="198"/>
      <c r="G140" s="309"/>
    </row>
    <row r="141" spans="1:7" ht="14.4">
      <c r="A141" s="137" t="s">
        <v>876</v>
      </c>
      <c r="B141" s="90" t="s">
        <v>348</v>
      </c>
      <c r="C141" s="54" t="s">
        <v>12</v>
      </c>
      <c r="D141" s="55">
        <v>64</v>
      </c>
      <c r="E141" s="58"/>
      <c r="F141" s="198"/>
      <c r="G141" s="309"/>
    </row>
    <row r="142" spans="1:7" ht="27">
      <c r="A142" s="137" t="s">
        <v>877</v>
      </c>
      <c r="B142" s="111" t="s">
        <v>873</v>
      </c>
      <c r="C142" s="54" t="s">
        <v>12</v>
      </c>
      <c r="D142" s="55">
        <v>87</v>
      </c>
      <c r="E142" s="58"/>
      <c r="F142" s="198"/>
      <c r="G142" s="309"/>
    </row>
    <row r="143" spans="1:7" ht="14.4">
      <c r="A143" s="154" t="s">
        <v>878</v>
      </c>
      <c r="B143" s="262" t="s">
        <v>32</v>
      </c>
      <c r="C143" s="262"/>
      <c r="D143" s="262"/>
      <c r="E143" s="262"/>
      <c r="F143" s="315"/>
      <c r="G143" s="309"/>
    </row>
    <row r="144" spans="1:7" ht="79.8">
      <c r="A144" s="137" t="s">
        <v>879</v>
      </c>
      <c r="B144" s="111" t="s">
        <v>849</v>
      </c>
      <c r="C144" s="54" t="s">
        <v>12</v>
      </c>
      <c r="D144" s="55">
        <v>75</v>
      </c>
      <c r="E144" s="58"/>
      <c r="F144" s="198"/>
      <c r="G144" s="309"/>
    </row>
    <row r="145" spans="1:7" ht="53.4">
      <c r="A145" s="137" t="s">
        <v>880</v>
      </c>
      <c r="B145" s="110" t="s">
        <v>707</v>
      </c>
      <c r="C145" s="69" t="s">
        <v>215</v>
      </c>
      <c r="D145" s="55">
        <v>8.1999999999999993</v>
      </c>
      <c r="E145" s="58"/>
      <c r="F145" s="198"/>
      <c r="G145" s="309"/>
    </row>
    <row r="146" spans="1:7" ht="14.4">
      <c r="A146" s="154" t="s">
        <v>881</v>
      </c>
      <c r="B146" s="262" t="s">
        <v>102</v>
      </c>
      <c r="C146" s="262"/>
      <c r="D146" s="262"/>
      <c r="E146" s="262"/>
      <c r="F146" s="315"/>
      <c r="G146" s="309"/>
    </row>
    <row r="147" spans="1:7" ht="42.6" customHeight="1">
      <c r="A147" s="137" t="s">
        <v>882</v>
      </c>
      <c r="B147" s="110" t="s">
        <v>725</v>
      </c>
      <c r="C147" s="69" t="s">
        <v>215</v>
      </c>
      <c r="D147" s="55">
        <v>5</v>
      </c>
      <c r="E147" s="58"/>
      <c r="F147" s="198"/>
      <c r="G147" s="309"/>
    </row>
    <row r="148" spans="1:7" ht="14.4">
      <c r="A148" s="154" t="s">
        <v>883</v>
      </c>
      <c r="B148" s="262" t="s">
        <v>45</v>
      </c>
      <c r="C148" s="262"/>
      <c r="D148" s="262"/>
      <c r="E148" s="262"/>
      <c r="F148" s="315"/>
      <c r="G148" s="309"/>
    </row>
    <row r="149" spans="1:7" ht="26.4">
      <c r="A149" s="137" t="s">
        <v>884</v>
      </c>
      <c r="B149" s="95" t="s">
        <v>712</v>
      </c>
      <c r="C149" s="54" t="s">
        <v>12</v>
      </c>
      <c r="D149" s="150">
        <f>D151+D152+D153</f>
        <v>145.68</v>
      </c>
      <c r="E149" s="58"/>
      <c r="F149" s="198"/>
      <c r="G149" s="309"/>
    </row>
    <row r="150" spans="1:7" ht="14.4">
      <c r="A150" s="137" t="s">
        <v>885</v>
      </c>
      <c r="B150" s="95" t="s">
        <v>713</v>
      </c>
      <c r="C150" s="54" t="s">
        <v>12</v>
      </c>
      <c r="D150" s="150">
        <f>D149</f>
        <v>145.68</v>
      </c>
      <c r="E150" s="58"/>
      <c r="F150" s="198"/>
      <c r="G150" s="309"/>
    </row>
    <row r="151" spans="1:7" ht="39.6">
      <c r="A151" s="137" t="s">
        <v>886</v>
      </c>
      <c r="B151" s="95" t="s">
        <v>714</v>
      </c>
      <c r="C151" s="54" t="s">
        <v>12</v>
      </c>
      <c r="D151" s="150">
        <f>28.2*1.6</f>
        <v>45.120000000000005</v>
      </c>
      <c r="E151" s="58"/>
      <c r="F151" s="198"/>
      <c r="G151" s="309"/>
    </row>
    <row r="152" spans="1:7" ht="38.25" customHeight="1">
      <c r="A152" s="137" t="s">
        <v>887</v>
      </c>
      <c r="B152" s="95" t="s">
        <v>715</v>
      </c>
      <c r="C152" s="54" t="s">
        <v>12</v>
      </c>
      <c r="D152" s="150">
        <f>28.2*1.4</f>
        <v>39.479999999999997</v>
      </c>
      <c r="E152" s="58"/>
      <c r="F152" s="198"/>
      <c r="G152" s="309"/>
    </row>
    <row r="153" spans="1:7" ht="39.6">
      <c r="A153" s="137" t="s">
        <v>888</v>
      </c>
      <c r="B153" s="95" t="s">
        <v>716</v>
      </c>
      <c r="C153" s="54" t="s">
        <v>12</v>
      </c>
      <c r="D153" s="150">
        <v>61.08</v>
      </c>
      <c r="E153" s="58"/>
      <c r="F153" s="198"/>
      <c r="G153" s="309"/>
    </row>
    <row r="154" spans="1:7" ht="14.4">
      <c r="A154" s="154" t="s">
        <v>892</v>
      </c>
      <c r="B154" s="262" t="s">
        <v>111</v>
      </c>
      <c r="C154" s="262"/>
      <c r="D154" s="262"/>
      <c r="E154" s="262"/>
      <c r="F154" s="315"/>
      <c r="G154" s="309"/>
    </row>
    <row r="155" spans="1:7" ht="39.6">
      <c r="A155" s="137" t="s">
        <v>893</v>
      </c>
      <c r="B155" s="179" t="s">
        <v>895</v>
      </c>
      <c r="C155" s="54" t="s">
        <v>12</v>
      </c>
      <c r="D155" s="55">
        <v>10.4</v>
      </c>
      <c r="E155" s="58"/>
      <c r="F155" s="199"/>
      <c r="G155" s="309"/>
    </row>
    <row r="156" spans="1:7" ht="40.200000000000003">
      <c r="A156" s="137" t="s">
        <v>894</v>
      </c>
      <c r="B156" s="110" t="s">
        <v>116</v>
      </c>
      <c r="C156" s="54" t="s">
        <v>637</v>
      </c>
      <c r="D156" s="55">
        <v>2</v>
      </c>
      <c r="E156" s="58"/>
      <c r="F156" s="199"/>
      <c r="G156" s="309"/>
    </row>
    <row r="157" spans="1:7" ht="14.4">
      <c r="A157" s="154" t="s">
        <v>896</v>
      </c>
      <c r="B157" s="323" t="s">
        <v>58</v>
      </c>
      <c r="C157" s="262"/>
      <c r="D157" s="262"/>
      <c r="E157" s="262"/>
      <c r="F157" s="315"/>
      <c r="G157" s="309"/>
    </row>
    <row r="158" spans="1:7" ht="27.75" customHeight="1">
      <c r="A158" s="137" t="s">
        <v>898</v>
      </c>
      <c r="B158" s="95" t="s">
        <v>720</v>
      </c>
      <c r="C158" s="54" t="s">
        <v>12</v>
      </c>
      <c r="D158" s="55">
        <f>14.2+64</f>
        <v>78.2</v>
      </c>
      <c r="E158" s="58"/>
      <c r="F158" s="198"/>
      <c r="G158" s="309"/>
    </row>
    <row r="159" spans="1:7" ht="26.4">
      <c r="A159" s="137" t="s">
        <v>899</v>
      </c>
      <c r="B159" s="95" t="s">
        <v>721</v>
      </c>
      <c r="C159" s="69" t="s">
        <v>215</v>
      </c>
      <c r="D159" s="55">
        <v>27</v>
      </c>
      <c r="E159" s="58"/>
      <c r="F159" s="198"/>
      <c r="G159" s="309"/>
    </row>
    <row r="160" spans="1:7" ht="14.4">
      <c r="A160" s="154" t="s">
        <v>897</v>
      </c>
      <c r="B160" s="262" t="s">
        <v>74</v>
      </c>
      <c r="C160" s="262"/>
      <c r="D160" s="262"/>
      <c r="E160" s="262"/>
      <c r="F160" s="315"/>
      <c r="G160" s="309"/>
    </row>
    <row r="161" spans="1:7" ht="92.4">
      <c r="A161" s="137" t="s">
        <v>900</v>
      </c>
      <c r="B161" s="99" t="s">
        <v>124</v>
      </c>
      <c r="C161" s="54" t="s">
        <v>637</v>
      </c>
      <c r="D161" s="55">
        <v>8</v>
      </c>
      <c r="E161" s="58"/>
      <c r="F161" s="198"/>
      <c r="G161" s="309"/>
    </row>
    <row r="162" spans="1:7" ht="79.2">
      <c r="A162" s="137" t="s">
        <v>901</v>
      </c>
      <c r="B162" s="99" t="s">
        <v>126</v>
      </c>
      <c r="C162" s="54" t="s">
        <v>637</v>
      </c>
      <c r="D162" s="55">
        <v>1</v>
      </c>
      <c r="E162" s="58"/>
      <c r="F162" s="198"/>
      <c r="G162" s="309"/>
    </row>
    <row r="163" spans="1:7" ht="52.8">
      <c r="A163" s="137" t="s">
        <v>902</v>
      </c>
      <c r="B163" s="99" t="s">
        <v>128</v>
      </c>
      <c r="C163" s="54" t="s">
        <v>637</v>
      </c>
      <c r="D163" s="55">
        <v>1</v>
      </c>
      <c r="E163" s="58"/>
      <c r="F163" s="198"/>
      <c r="G163" s="309"/>
    </row>
    <row r="164" spans="1:7" ht="92.4">
      <c r="A164" s="137" t="s">
        <v>903</v>
      </c>
      <c r="B164" s="99" t="s">
        <v>130</v>
      </c>
      <c r="C164" s="54" t="s">
        <v>637</v>
      </c>
      <c r="D164" s="55">
        <v>4</v>
      </c>
      <c r="E164" s="58"/>
      <c r="F164" s="198"/>
      <c r="G164" s="309"/>
    </row>
    <row r="165" spans="1:7" ht="39.6">
      <c r="A165" s="137" t="s">
        <v>904</v>
      </c>
      <c r="B165" s="91" t="s">
        <v>748</v>
      </c>
      <c r="C165" s="54" t="s">
        <v>637</v>
      </c>
      <c r="D165" s="55">
        <v>2</v>
      </c>
      <c r="E165" s="58"/>
      <c r="F165" s="198"/>
      <c r="G165" s="309"/>
    </row>
    <row r="166" spans="1:7" ht="64.8" customHeight="1">
      <c r="A166" s="137" t="s">
        <v>905</v>
      </c>
      <c r="B166" s="99" t="s">
        <v>136</v>
      </c>
      <c r="C166" s="54" t="s">
        <v>637</v>
      </c>
      <c r="D166" s="55">
        <v>1</v>
      </c>
      <c r="E166" s="58"/>
      <c r="F166" s="198"/>
      <c r="G166" s="309"/>
    </row>
    <row r="167" spans="1:7" ht="79.2">
      <c r="A167" s="137" t="s">
        <v>906</v>
      </c>
      <c r="B167" s="91" t="s">
        <v>749</v>
      </c>
      <c r="C167" s="54" t="s">
        <v>1176</v>
      </c>
      <c r="D167" s="55">
        <v>1</v>
      </c>
      <c r="E167" s="58"/>
      <c r="F167" s="198"/>
      <c r="G167" s="309"/>
    </row>
    <row r="168" spans="1:7" ht="14.4">
      <c r="A168" s="154" t="s">
        <v>907</v>
      </c>
      <c r="B168" s="262" t="s">
        <v>147</v>
      </c>
      <c r="C168" s="262"/>
      <c r="D168" s="262"/>
      <c r="E168" s="262"/>
      <c r="F168" s="315"/>
      <c r="G168" s="309"/>
    </row>
    <row r="169" spans="1:7" ht="14.4">
      <c r="A169" s="137" t="s">
        <v>908</v>
      </c>
      <c r="B169" s="110" t="s">
        <v>747</v>
      </c>
      <c r="C169" s="180" t="s">
        <v>637</v>
      </c>
      <c r="D169" s="55">
        <v>1</v>
      </c>
      <c r="E169" s="58"/>
      <c r="F169" s="198"/>
      <c r="G169" s="309"/>
    </row>
    <row r="170" spans="1:7" ht="32.4" customHeight="1">
      <c r="A170" s="175" t="s">
        <v>334</v>
      </c>
      <c r="B170" s="331" t="s">
        <v>966</v>
      </c>
      <c r="C170" s="332"/>
      <c r="D170" s="332"/>
      <c r="E170" s="332"/>
      <c r="F170" s="332"/>
      <c r="G170" s="309"/>
    </row>
    <row r="171" spans="1:7" ht="14.4">
      <c r="A171" s="154" t="s">
        <v>336</v>
      </c>
      <c r="B171" s="262" t="s">
        <v>193</v>
      </c>
      <c r="C171" s="262"/>
      <c r="D171" s="262"/>
      <c r="E171" s="262"/>
      <c r="F171" s="315"/>
      <c r="G171" s="309"/>
    </row>
    <row r="172" spans="1:7" ht="14.4">
      <c r="A172" s="134" t="s">
        <v>336</v>
      </c>
      <c r="B172" s="181" t="s">
        <v>237</v>
      </c>
      <c r="C172" s="182" t="s">
        <v>12</v>
      </c>
      <c r="D172" s="240">
        <f>4.92*3</f>
        <v>14.76</v>
      </c>
      <c r="E172" s="58"/>
      <c r="F172" s="58"/>
      <c r="G172" s="309"/>
    </row>
    <row r="173" spans="1:7" ht="14.4">
      <c r="A173" s="154" t="s">
        <v>909</v>
      </c>
      <c r="B173" s="262" t="s">
        <v>197</v>
      </c>
      <c r="C173" s="262"/>
      <c r="D173" s="262"/>
      <c r="E173" s="262"/>
      <c r="F173" s="315"/>
      <c r="G173" s="309"/>
    </row>
    <row r="174" spans="1:7" ht="14.4">
      <c r="A174" s="137" t="s">
        <v>910</v>
      </c>
      <c r="B174" s="142" t="s">
        <v>753</v>
      </c>
      <c r="C174" s="54" t="s">
        <v>200</v>
      </c>
      <c r="D174" s="55">
        <f>3*1.05</f>
        <v>3.1500000000000004</v>
      </c>
      <c r="E174" s="58"/>
      <c r="F174" s="198"/>
      <c r="G174" s="309"/>
    </row>
    <row r="175" spans="1:7" ht="14.4">
      <c r="A175" s="137" t="s">
        <v>911</v>
      </c>
      <c r="B175" s="142" t="s">
        <v>835</v>
      </c>
      <c r="C175" s="54" t="s">
        <v>200</v>
      </c>
      <c r="D175" s="55">
        <f>(3*1.1)+(0.55*3)</f>
        <v>4.95</v>
      </c>
      <c r="E175" s="58"/>
      <c r="F175" s="198"/>
      <c r="G175" s="309"/>
    </row>
    <row r="176" spans="1:7" ht="14.4">
      <c r="A176" s="137" t="s">
        <v>912</v>
      </c>
      <c r="B176" s="142" t="s">
        <v>836</v>
      </c>
      <c r="C176" s="54" t="s">
        <v>200</v>
      </c>
      <c r="D176" s="55">
        <v>0.5</v>
      </c>
      <c r="E176" s="58"/>
      <c r="F176" s="198"/>
      <c r="G176" s="309"/>
    </row>
    <row r="177" spans="1:7" ht="14.4">
      <c r="A177" s="154" t="s">
        <v>913</v>
      </c>
      <c r="B177" s="262" t="s">
        <v>208</v>
      </c>
      <c r="C177" s="262"/>
      <c r="D177" s="262"/>
      <c r="E177" s="262"/>
      <c r="F177" s="315"/>
      <c r="G177" s="309"/>
    </row>
    <row r="178" spans="1:7" ht="30.6" customHeight="1">
      <c r="A178" s="137" t="s">
        <v>914</v>
      </c>
      <c r="B178" s="110" t="s">
        <v>872</v>
      </c>
      <c r="C178" s="54" t="s">
        <v>200</v>
      </c>
      <c r="D178" s="55">
        <f>3*1.05</f>
        <v>3.1500000000000004</v>
      </c>
      <c r="E178" s="58"/>
      <c r="F178" s="198"/>
      <c r="G178" s="309"/>
    </row>
    <row r="179" spans="1:7" ht="18" customHeight="1">
      <c r="A179" s="137" t="s">
        <v>915</v>
      </c>
      <c r="B179" s="90" t="s">
        <v>348</v>
      </c>
      <c r="C179" s="54" t="s">
        <v>12</v>
      </c>
      <c r="D179" s="55">
        <f>4.39*3</f>
        <v>13.169999999999998</v>
      </c>
      <c r="E179" s="58"/>
      <c r="F179" s="198"/>
      <c r="G179" s="309"/>
    </row>
    <row r="180" spans="1:7" ht="30.75" customHeight="1">
      <c r="A180" s="137" t="s">
        <v>916</v>
      </c>
      <c r="B180" s="111" t="s">
        <v>873</v>
      </c>
      <c r="C180" s="54" t="s">
        <v>12</v>
      </c>
      <c r="D180" s="55">
        <f>(2.15+13.46+8.88)*3.6</f>
        <v>88.164000000000016</v>
      </c>
      <c r="E180" s="58"/>
      <c r="F180" s="198"/>
      <c r="G180" s="309"/>
    </row>
    <row r="181" spans="1:7" ht="14.4">
      <c r="A181" s="154" t="s">
        <v>917</v>
      </c>
      <c r="B181" s="262" t="s">
        <v>32</v>
      </c>
      <c r="C181" s="262"/>
      <c r="D181" s="262"/>
      <c r="E181" s="262"/>
      <c r="F181" s="315"/>
      <c r="G181" s="309"/>
    </row>
    <row r="182" spans="1:7" ht="79.8">
      <c r="A182" s="137" t="s">
        <v>918</v>
      </c>
      <c r="B182" s="111" t="s">
        <v>849</v>
      </c>
      <c r="C182" s="54" t="s">
        <v>12</v>
      </c>
      <c r="D182" s="55">
        <f>21.06+13.86</f>
        <v>34.92</v>
      </c>
      <c r="E182" s="58"/>
      <c r="F182" s="199"/>
      <c r="G182" s="309"/>
    </row>
    <row r="183" spans="1:7" ht="54.6" customHeight="1">
      <c r="A183" s="137" t="s">
        <v>919</v>
      </c>
      <c r="B183" s="110" t="s">
        <v>707</v>
      </c>
      <c r="C183" s="69" t="s">
        <v>215</v>
      </c>
      <c r="D183" s="55">
        <v>24.19</v>
      </c>
      <c r="E183" s="58"/>
      <c r="F183" s="199"/>
      <c r="G183" s="309"/>
    </row>
    <row r="184" spans="1:7" ht="14.4">
      <c r="A184" s="154" t="s">
        <v>920</v>
      </c>
      <c r="B184" s="262" t="s">
        <v>102</v>
      </c>
      <c r="C184" s="262"/>
      <c r="D184" s="262"/>
      <c r="E184" s="262"/>
      <c r="F184" s="315"/>
      <c r="G184" s="309"/>
    </row>
    <row r="185" spans="1:7" ht="50.4" customHeight="1">
      <c r="A185" s="137" t="s">
        <v>921</v>
      </c>
      <c r="B185" s="95" t="s">
        <v>725</v>
      </c>
      <c r="C185" s="69" t="s">
        <v>215</v>
      </c>
      <c r="D185" s="55">
        <v>5</v>
      </c>
      <c r="E185" s="58"/>
      <c r="F185" s="198"/>
      <c r="G185" s="309"/>
    </row>
    <row r="186" spans="1:7" ht="14.4">
      <c r="A186" s="154" t="s">
        <v>922</v>
      </c>
      <c r="B186" s="262" t="s">
        <v>45</v>
      </c>
      <c r="C186" s="262"/>
      <c r="D186" s="262"/>
      <c r="E186" s="262"/>
      <c r="F186" s="315"/>
      <c r="G186" s="309"/>
    </row>
    <row r="187" spans="1:7" ht="26.4">
      <c r="A187" s="137" t="s">
        <v>923</v>
      </c>
      <c r="B187" s="95" t="s">
        <v>712</v>
      </c>
      <c r="C187" s="54" t="s">
        <v>12</v>
      </c>
      <c r="D187" s="150">
        <f>D189+D190</f>
        <v>86.003999999999991</v>
      </c>
      <c r="E187" s="58"/>
      <c r="F187" s="198"/>
      <c r="G187" s="309"/>
    </row>
    <row r="188" spans="1:7" ht="14.4">
      <c r="A188" s="137" t="s">
        <v>924</v>
      </c>
      <c r="B188" s="95" t="s">
        <v>713</v>
      </c>
      <c r="C188" s="54" t="s">
        <v>12</v>
      </c>
      <c r="D188" s="150">
        <f>D189</f>
        <v>39.744</v>
      </c>
      <c r="E188" s="58"/>
      <c r="F188" s="198"/>
      <c r="G188" s="309"/>
    </row>
    <row r="189" spans="1:7" ht="42" customHeight="1">
      <c r="A189" s="137" t="s">
        <v>925</v>
      </c>
      <c r="B189" s="95" t="s">
        <v>714</v>
      </c>
      <c r="C189" s="54" t="s">
        <v>12</v>
      </c>
      <c r="D189" s="150">
        <f>8.28*1.6*3</f>
        <v>39.744</v>
      </c>
      <c r="E189" s="58"/>
      <c r="F189" s="198"/>
      <c r="G189" s="309"/>
    </row>
    <row r="190" spans="1:7" ht="39.6">
      <c r="A190" s="137" t="s">
        <v>926</v>
      </c>
      <c r="B190" s="95" t="s">
        <v>716</v>
      </c>
      <c r="C190" s="54" t="s">
        <v>12</v>
      </c>
      <c r="D190" s="150">
        <f>(5.25+10.17)*3</f>
        <v>46.26</v>
      </c>
      <c r="E190" s="58"/>
      <c r="F190" s="198"/>
      <c r="G190" s="309"/>
    </row>
    <row r="191" spans="1:7" ht="52.8">
      <c r="A191" s="137" t="s">
        <v>927</v>
      </c>
      <c r="B191" s="95" t="s">
        <v>1177</v>
      </c>
      <c r="C191" s="54" t="s">
        <v>12</v>
      </c>
      <c r="D191" s="150">
        <f>8.28*1.4*3</f>
        <v>34.775999999999996</v>
      </c>
      <c r="E191" s="58"/>
      <c r="F191" s="198"/>
      <c r="G191" s="309"/>
    </row>
    <row r="192" spans="1:7" ht="14.4">
      <c r="A192" s="154" t="s">
        <v>928</v>
      </c>
      <c r="B192" s="262" t="s">
        <v>111</v>
      </c>
      <c r="C192" s="262"/>
      <c r="D192" s="262"/>
      <c r="E192" s="262"/>
      <c r="F192" s="315"/>
      <c r="G192" s="309"/>
    </row>
    <row r="193" spans="1:7" ht="66">
      <c r="A193" s="137" t="s">
        <v>929</v>
      </c>
      <c r="B193" s="91" t="s">
        <v>931</v>
      </c>
      <c r="C193" s="54" t="s">
        <v>12</v>
      </c>
      <c r="D193" s="55">
        <f>0.8*3</f>
        <v>2.4000000000000004</v>
      </c>
      <c r="E193" s="58"/>
      <c r="F193" s="198"/>
      <c r="G193" s="309"/>
    </row>
    <row r="194" spans="1:7" ht="40.200000000000003">
      <c r="A194" s="137" t="s">
        <v>930</v>
      </c>
      <c r="B194" s="110" t="s">
        <v>116</v>
      </c>
      <c r="C194" s="54" t="s">
        <v>637</v>
      </c>
      <c r="D194" s="55">
        <v>3</v>
      </c>
      <c r="E194" s="58"/>
      <c r="F194" s="198"/>
      <c r="G194" s="309"/>
    </row>
    <row r="195" spans="1:7" ht="14.4">
      <c r="A195" s="154" t="s">
        <v>933</v>
      </c>
      <c r="B195" s="262" t="s">
        <v>58</v>
      </c>
      <c r="C195" s="262"/>
      <c r="D195" s="262"/>
      <c r="E195" s="262"/>
      <c r="F195" s="315"/>
      <c r="G195" s="309"/>
    </row>
    <row r="196" spans="1:7" ht="30.75" customHeight="1">
      <c r="A196" s="137" t="s">
        <v>934</v>
      </c>
      <c r="B196" s="111" t="s">
        <v>720</v>
      </c>
      <c r="C196" s="54" t="s">
        <v>12</v>
      </c>
      <c r="D196" s="55">
        <f>3.28*3</f>
        <v>9.84</v>
      </c>
      <c r="E196" s="58"/>
      <c r="F196" s="198"/>
      <c r="G196" s="309"/>
    </row>
    <row r="197" spans="1:7" ht="14.4">
      <c r="A197" s="137" t="s">
        <v>935</v>
      </c>
      <c r="B197" s="142" t="s">
        <v>312</v>
      </c>
      <c r="C197" s="69" t="s">
        <v>215</v>
      </c>
      <c r="D197" s="55">
        <f>3.14+3.44</f>
        <v>6.58</v>
      </c>
      <c r="E197" s="58"/>
      <c r="F197" s="198"/>
      <c r="G197" s="309"/>
    </row>
    <row r="198" spans="1:7" ht="30.75" customHeight="1">
      <c r="A198" s="137" t="s">
        <v>936</v>
      </c>
      <c r="B198" s="110" t="s">
        <v>932</v>
      </c>
      <c r="C198" s="54" t="s">
        <v>12</v>
      </c>
      <c r="D198" s="55">
        <f>0.9*3</f>
        <v>2.7</v>
      </c>
      <c r="E198" s="58"/>
      <c r="F198" s="198"/>
      <c r="G198" s="309"/>
    </row>
    <row r="199" spans="1:7" ht="14.4">
      <c r="A199" s="154" t="s">
        <v>937</v>
      </c>
      <c r="B199" s="262" t="s">
        <v>74</v>
      </c>
      <c r="C199" s="262"/>
      <c r="D199" s="262"/>
      <c r="E199" s="262"/>
      <c r="F199" s="315"/>
      <c r="G199" s="309"/>
    </row>
    <row r="200" spans="1:7" ht="60.75" customHeight="1">
      <c r="A200" s="137" t="s">
        <v>938</v>
      </c>
      <c r="B200" s="99" t="s">
        <v>78</v>
      </c>
      <c r="C200" s="54" t="s">
        <v>637</v>
      </c>
      <c r="D200" s="55">
        <v>3</v>
      </c>
      <c r="E200" s="58"/>
      <c r="F200" s="198"/>
      <c r="G200" s="309"/>
    </row>
    <row r="201" spans="1:7" ht="68.400000000000006" customHeight="1">
      <c r="A201" s="137" t="s">
        <v>939</v>
      </c>
      <c r="B201" s="99" t="s">
        <v>136</v>
      </c>
      <c r="C201" s="54" t="s">
        <v>637</v>
      </c>
      <c r="D201" s="55">
        <v>3</v>
      </c>
      <c r="E201" s="58"/>
      <c r="F201" s="198"/>
      <c r="G201" s="309"/>
    </row>
    <row r="202" spans="1:7" ht="39.6">
      <c r="A202" s="137" t="s">
        <v>940</v>
      </c>
      <c r="B202" s="91" t="s">
        <v>941</v>
      </c>
      <c r="C202" s="69" t="s">
        <v>637</v>
      </c>
      <c r="D202" s="55">
        <v>2</v>
      </c>
      <c r="E202" s="58"/>
      <c r="F202" s="198"/>
      <c r="G202" s="309"/>
    </row>
    <row r="203" spans="1:7" ht="14.4">
      <c r="A203" s="154" t="s">
        <v>942</v>
      </c>
      <c r="B203" s="323" t="s">
        <v>944</v>
      </c>
      <c r="C203" s="262"/>
      <c r="D203" s="262"/>
      <c r="E203" s="262"/>
      <c r="F203" s="315"/>
      <c r="G203" s="309"/>
    </row>
    <row r="204" spans="1:7" ht="40.200000000000003">
      <c r="A204" s="137" t="s">
        <v>945</v>
      </c>
      <c r="B204" s="111" t="s">
        <v>943</v>
      </c>
      <c r="C204" s="54" t="s">
        <v>637</v>
      </c>
      <c r="D204" s="55">
        <v>3</v>
      </c>
      <c r="E204" s="58"/>
      <c r="F204" s="198"/>
      <c r="G204" s="309"/>
    </row>
    <row r="205" spans="1:7" ht="14.4">
      <c r="A205" s="137" t="s">
        <v>946</v>
      </c>
      <c r="B205" s="90" t="s">
        <v>955</v>
      </c>
      <c r="C205" s="54" t="s">
        <v>637</v>
      </c>
      <c r="D205" s="55">
        <v>3</v>
      </c>
      <c r="E205" s="58"/>
      <c r="F205" s="198"/>
      <c r="G205" s="309"/>
    </row>
    <row r="206" spans="1:7" ht="14.4">
      <c r="A206" s="137" t="s">
        <v>947</v>
      </c>
      <c r="B206" s="90" t="s">
        <v>1083</v>
      </c>
      <c r="C206" s="54" t="s">
        <v>637</v>
      </c>
      <c r="D206" s="55">
        <v>3</v>
      </c>
      <c r="E206" s="58"/>
      <c r="F206" s="198"/>
      <c r="G206" s="309"/>
    </row>
    <row r="207" spans="1:7" ht="14.4">
      <c r="A207" s="137" t="s">
        <v>948</v>
      </c>
      <c r="B207" s="90" t="s">
        <v>965</v>
      </c>
      <c r="C207" s="69" t="s">
        <v>637</v>
      </c>
      <c r="D207" s="55">
        <v>6</v>
      </c>
      <c r="E207" s="58"/>
      <c r="F207" s="198"/>
      <c r="G207" s="309"/>
    </row>
    <row r="208" spans="1:7" ht="14.4">
      <c r="A208" s="137" t="s">
        <v>949</v>
      </c>
      <c r="B208" s="95" t="s">
        <v>951</v>
      </c>
      <c r="C208" s="54" t="s">
        <v>637</v>
      </c>
      <c r="D208" s="55">
        <v>3</v>
      </c>
      <c r="E208" s="58"/>
      <c r="F208" s="198"/>
      <c r="G208" s="309"/>
    </row>
    <row r="209" spans="1:7" ht="14.4">
      <c r="A209" s="137" t="s">
        <v>950</v>
      </c>
      <c r="B209" s="95" t="s">
        <v>952</v>
      </c>
      <c r="C209" s="54" t="s">
        <v>637</v>
      </c>
      <c r="D209" s="55">
        <v>3</v>
      </c>
      <c r="E209" s="58"/>
      <c r="F209" s="198"/>
      <c r="G209" s="309"/>
    </row>
    <row r="210" spans="1:7" ht="14.4">
      <c r="A210" s="137" t="s">
        <v>956</v>
      </c>
      <c r="B210" s="95" t="s">
        <v>953</v>
      </c>
      <c r="C210" s="54" t="s">
        <v>637</v>
      </c>
      <c r="D210" s="55">
        <v>3</v>
      </c>
      <c r="E210" s="58"/>
      <c r="F210" s="198"/>
      <c r="G210" s="309"/>
    </row>
    <row r="211" spans="1:7" ht="14.4">
      <c r="A211" s="137" t="s">
        <v>963</v>
      </c>
      <c r="B211" s="95" t="s">
        <v>954</v>
      </c>
      <c r="C211" s="54" t="s">
        <v>637</v>
      </c>
      <c r="D211" s="55">
        <v>3</v>
      </c>
      <c r="E211" s="58"/>
      <c r="F211" s="198"/>
      <c r="G211" s="309"/>
    </row>
    <row r="212" spans="1:7" ht="14.4">
      <c r="A212" s="137" t="s">
        <v>964</v>
      </c>
      <c r="B212" s="90" t="s">
        <v>962</v>
      </c>
      <c r="C212" s="69" t="s">
        <v>637</v>
      </c>
      <c r="D212" s="55">
        <v>1</v>
      </c>
      <c r="E212" s="58"/>
      <c r="F212" s="198"/>
      <c r="G212" s="309"/>
    </row>
    <row r="213" spans="1:7" ht="14.4">
      <c r="A213" s="154" t="s">
        <v>957</v>
      </c>
      <c r="B213" s="262" t="s">
        <v>325</v>
      </c>
      <c r="C213" s="262"/>
      <c r="D213" s="262"/>
      <c r="E213" s="262"/>
      <c r="F213" s="315"/>
      <c r="G213" s="309"/>
    </row>
    <row r="214" spans="1:7" ht="26.4">
      <c r="A214" s="134" t="s">
        <v>958</v>
      </c>
      <c r="B214" s="178" t="s">
        <v>327</v>
      </c>
      <c r="C214" s="183" t="s">
        <v>215</v>
      </c>
      <c r="D214" s="82">
        <f>1.53+1.53+1.33+1.33+1.92+1.44</f>
        <v>9.08</v>
      </c>
      <c r="E214" s="58"/>
      <c r="F214" s="198"/>
      <c r="G214" s="309"/>
    </row>
    <row r="215" spans="1:7" ht="40.200000000000003">
      <c r="A215" s="134" t="s">
        <v>959</v>
      </c>
      <c r="B215" s="176" t="s">
        <v>1084</v>
      </c>
      <c r="C215" s="183" t="s">
        <v>215</v>
      </c>
      <c r="D215" s="82">
        <v>18.7</v>
      </c>
      <c r="E215" s="58"/>
      <c r="F215" s="198"/>
      <c r="G215" s="309"/>
    </row>
    <row r="216" spans="1:7" ht="26.4">
      <c r="A216" s="134" t="s">
        <v>960</v>
      </c>
      <c r="B216" s="84" t="s">
        <v>331</v>
      </c>
      <c r="C216" s="183" t="s">
        <v>215</v>
      </c>
      <c r="D216" s="83">
        <f>5*1.4</f>
        <v>7</v>
      </c>
      <c r="E216" s="58"/>
      <c r="F216" s="198"/>
      <c r="G216" s="309"/>
    </row>
    <row r="217" spans="1:7" ht="26.4">
      <c r="A217" s="134" t="s">
        <v>961</v>
      </c>
      <c r="B217" s="114" t="s">
        <v>333</v>
      </c>
      <c r="C217" s="131" t="s">
        <v>215</v>
      </c>
      <c r="D217" s="88">
        <f>7.13+10.95</f>
        <v>18.079999999999998</v>
      </c>
      <c r="E217" s="89"/>
      <c r="F217" s="200"/>
      <c r="G217" s="309"/>
    </row>
    <row r="218" spans="1:7" ht="14.4">
      <c r="A218" s="184">
        <v>3.3</v>
      </c>
      <c r="B218" s="319" t="s">
        <v>967</v>
      </c>
      <c r="C218" s="320"/>
      <c r="D218" s="320"/>
      <c r="E218" s="320"/>
      <c r="F218" s="321"/>
      <c r="G218" s="309"/>
    </row>
    <row r="219" spans="1:7" ht="14.4">
      <c r="A219" s="172" t="s">
        <v>382</v>
      </c>
      <c r="B219" s="313" t="s">
        <v>968</v>
      </c>
      <c r="C219" s="313"/>
      <c r="D219" s="313"/>
      <c r="E219" s="313"/>
      <c r="F219" s="322"/>
      <c r="G219" s="309"/>
    </row>
    <row r="220" spans="1:7" ht="14.4">
      <c r="A220" s="154" t="s">
        <v>384</v>
      </c>
      <c r="B220" s="262" t="s">
        <v>193</v>
      </c>
      <c r="C220" s="262"/>
      <c r="D220" s="262"/>
      <c r="E220" s="262"/>
      <c r="F220" s="315"/>
      <c r="G220" s="309"/>
    </row>
    <row r="221" spans="1:7" ht="14.4">
      <c r="A221" s="137" t="s">
        <v>386</v>
      </c>
      <c r="B221" s="99" t="s">
        <v>237</v>
      </c>
      <c r="C221" s="54" t="s">
        <v>12</v>
      </c>
      <c r="D221" s="55">
        <v>106.26</v>
      </c>
      <c r="E221" s="58"/>
      <c r="F221" s="198"/>
      <c r="G221" s="309"/>
    </row>
    <row r="222" spans="1:7" ht="14.4">
      <c r="A222" s="154" t="s">
        <v>426</v>
      </c>
      <c r="B222" s="323" t="s">
        <v>841</v>
      </c>
      <c r="C222" s="262"/>
      <c r="D222" s="262"/>
      <c r="E222" s="262"/>
      <c r="F222" s="315"/>
      <c r="G222" s="309"/>
    </row>
    <row r="223" spans="1:7" ht="14.4">
      <c r="A223" s="137" t="s">
        <v>428</v>
      </c>
      <c r="B223" s="142" t="s">
        <v>753</v>
      </c>
      <c r="C223" s="54" t="s">
        <v>200</v>
      </c>
      <c r="D223" s="55">
        <f>2*6</f>
        <v>12</v>
      </c>
      <c r="E223" s="58"/>
      <c r="F223" s="198"/>
      <c r="G223" s="309"/>
    </row>
    <row r="224" spans="1:7" ht="14.4">
      <c r="A224" s="137" t="s">
        <v>430</v>
      </c>
      <c r="B224" s="142" t="s">
        <v>836</v>
      </c>
      <c r="C224" s="54" t="s">
        <v>200</v>
      </c>
      <c r="D224" s="55">
        <f>2*106.26*0.3</f>
        <v>63.756</v>
      </c>
      <c r="E224" s="58"/>
      <c r="F224" s="198"/>
      <c r="G224" s="309"/>
    </row>
    <row r="225" spans="1:7" ht="14.4">
      <c r="A225" s="137" t="s">
        <v>435</v>
      </c>
      <c r="B225" s="142" t="s">
        <v>835</v>
      </c>
      <c r="C225" s="54" t="s">
        <v>200</v>
      </c>
      <c r="D225" s="55">
        <v>12</v>
      </c>
      <c r="E225" s="58"/>
      <c r="F225" s="198"/>
      <c r="G225" s="309"/>
    </row>
    <row r="226" spans="1:7" ht="14.4">
      <c r="A226" s="154" t="s">
        <v>969</v>
      </c>
      <c r="B226" s="262" t="s">
        <v>208</v>
      </c>
      <c r="C226" s="262"/>
      <c r="D226" s="262"/>
      <c r="E226" s="262"/>
      <c r="F226" s="315"/>
      <c r="G226" s="309"/>
    </row>
    <row r="227" spans="1:7" ht="30" customHeight="1">
      <c r="A227" s="137" t="s">
        <v>970</v>
      </c>
      <c r="B227" s="110" t="s">
        <v>872</v>
      </c>
      <c r="C227" s="54" t="s">
        <v>200</v>
      </c>
      <c r="D227" s="55">
        <f>(44.73+6.85)*0.45*0.25</f>
        <v>5.8027499999999996</v>
      </c>
      <c r="E227" s="58"/>
      <c r="F227" s="198"/>
      <c r="G227" s="309"/>
    </row>
    <row r="228" spans="1:7" ht="14.4">
      <c r="A228" s="137" t="s">
        <v>971</v>
      </c>
      <c r="B228" s="90" t="s">
        <v>348</v>
      </c>
      <c r="C228" s="54" t="s">
        <v>12</v>
      </c>
      <c r="D228" s="185">
        <f>50.92*2</f>
        <v>101.84</v>
      </c>
      <c r="E228" s="58"/>
      <c r="F228" s="198"/>
      <c r="G228" s="309"/>
    </row>
    <row r="229" spans="1:7" ht="26.4">
      <c r="A229" s="137" t="s">
        <v>972</v>
      </c>
      <c r="B229" s="99" t="s">
        <v>249</v>
      </c>
      <c r="C229" s="54" t="s">
        <v>12</v>
      </c>
      <c r="D229" s="55">
        <f>(44.73+6.85)*3.6</f>
        <v>185.68799999999999</v>
      </c>
      <c r="E229" s="58"/>
      <c r="F229" s="198"/>
      <c r="G229" s="309"/>
    </row>
    <row r="230" spans="1:7" ht="14.4">
      <c r="A230" s="154" t="s">
        <v>973</v>
      </c>
      <c r="B230" s="262" t="s">
        <v>32</v>
      </c>
      <c r="C230" s="262"/>
      <c r="D230" s="262"/>
      <c r="E230" s="262"/>
      <c r="F230" s="315"/>
      <c r="G230" s="309"/>
    </row>
    <row r="231" spans="1:7" ht="79.8">
      <c r="A231" s="137" t="s">
        <v>974</v>
      </c>
      <c r="B231" s="111" t="s">
        <v>849</v>
      </c>
      <c r="C231" s="54" t="s">
        <v>12</v>
      </c>
      <c r="D231" s="55">
        <v>139.69999999999999</v>
      </c>
      <c r="E231" s="58"/>
      <c r="F231" s="198"/>
      <c r="G231" s="309"/>
    </row>
    <row r="232" spans="1:7" ht="53.4">
      <c r="A232" s="137" t="s">
        <v>975</v>
      </c>
      <c r="B232" s="110" t="s">
        <v>707</v>
      </c>
      <c r="C232" s="69" t="s">
        <v>215</v>
      </c>
      <c r="D232" s="55">
        <f>15.9+4.37+4.76</f>
        <v>25.03</v>
      </c>
      <c r="E232" s="58"/>
      <c r="F232" s="198"/>
      <c r="G232" s="309"/>
    </row>
    <row r="233" spans="1:7" ht="14.4">
      <c r="A233" s="154" t="s">
        <v>976</v>
      </c>
      <c r="B233" s="262" t="s">
        <v>102</v>
      </c>
      <c r="C233" s="262"/>
      <c r="D233" s="262"/>
      <c r="E233" s="262"/>
      <c r="F233" s="315"/>
      <c r="G233" s="309"/>
    </row>
    <row r="234" spans="1:7" ht="40.200000000000003">
      <c r="A234" s="137" t="s">
        <v>977</v>
      </c>
      <c r="B234" s="110" t="s">
        <v>725</v>
      </c>
      <c r="C234" s="69" t="s">
        <v>215</v>
      </c>
      <c r="D234" s="55">
        <v>6</v>
      </c>
      <c r="E234" s="58"/>
      <c r="F234" s="198"/>
      <c r="G234" s="309"/>
    </row>
    <row r="235" spans="1:7" ht="14.4">
      <c r="A235" s="154" t="s">
        <v>978</v>
      </c>
      <c r="B235" s="262" t="s">
        <v>45</v>
      </c>
      <c r="C235" s="262"/>
      <c r="D235" s="262"/>
      <c r="E235" s="262"/>
      <c r="F235" s="315"/>
      <c r="G235" s="309"/>
    </row>
    <row r="236" spans="1:7" ht="28.5" customHeight="1">
      <c r="A236" s="137" t="s">
        <v>979</v>
      </c>
      <c r="B236" s="95" t="s">
        <v>712</v>
      </c>
      <c r="C236" s="54" t="s">
        <v>12</v>
      </c>
      <c r="D236" s="150">
        <f>D238+D239+D240</f>
        <v>276.54000000000002</v>
      </c>
      <c r="E236" s="58"/>
      <c r="F236" s="198"/>
      <c r="G236" s="309"/>
    </row>
    <row r="237" spans="1:7" ht="14.4">
      <c r="A237" s="137" t="s">
        <v>980</v>
      </c>
      <c r="B237" s="95" t="s">
        <v>713</v>
      </c>
      <c r="C237" s="54" t="s">
        <v>12</v>
      </c>
      <c r="D237" s="150">
        <f>D236</f>
        <v>276.54000000000002</v>
      </c>
      <c r="E237" s="58"/>
      <c r="F237" s="198"/>
      <c r="G237" s="309"/>
    </row>
    <row r="238" spans="1:7" ht="37.5" customHeight="1">
      <c r="A238" s="137" t="s">
        <v>981</v>
      </c>
      <c r="B238" s="95" t="s">
        <v>714</v>
      </c>
      <c r="C238" s="54" t="s">
        <v>12</v>
      </c>
      <c r="D238" s="150">
        <f>28.6*1.6*2</f>
        <v>91.52000000000001</v>
      </c>
      <c r="E238" s="58"/>
      <c r="F238" s="198"/>
      <c r="G238" s="309"/>
    </row>
    <row r="239" spans="1:7" ht="37.5" customHeight="1">
      <c r="A239" s="137" t="s">
        <v>982</v>
      </c>
      <c r="B239" s="95" t="s">
        <v>715</v>
      </c>
      <c r="C239" s="54" t="s">
        <v>12</v>
      </c>
      <c r="D239" s="150">
        <f>28.6*1.4*2</f>
        <v>80.08</v>
      </c>
      <c r="E239" s="58"/>
      <c r="F239" s="198"/>
      <c r="G239" s="309"/>
    </row>
    <row r="240" spans="1:7" ht="39.6">
      <c r="A240" s="137" t="s">
        <v>983</v>
      </c>
      <c r="B240" s="95" t="s">
        <v>716</v>
      </c>
      <c r="C240" s="54" t="s">
        <v>12</v>
      </c>
      <c r="D240" s="150">
        <f>(30.6+4.38)*3</f>
        <v>104.94000000000001</v>
      </c>
      <c r="E240" s="58"/>
      <c r="F240" s="198"/>
      <c r="G240" s="309"/>
    </row>
    <row r="241" spans="1:7" ht="14.4">
      <c r="A241" s="154" t="s">
        <v>984</v>
      </c>
      <c r="B241" s="262" t="s">
        <v>111</v>
      </c>
      <c r="C241" s="262"/>
      <c r="D241" s="262"/>
      <c r="E241" s="262"/>
      <c r="F241" s="315"/>
      <c r="G241" s="309"/>
    </row>
    <row r="242" spans="1:7" ht="66">
      <c r="A242" s="137" t="s">
        <v>407</v>
      </c>
      <c r="B242" s="91" t="s">
        <v>931</v>
      </c>
      <c r="C242" s="54" t="s">
        <v>12</v>
      </c>
      <c r="D242" s="55">
        <v>25.2</v>
      </c>
      <c r="E242" s="58"/>
      <c r="F242" s="198"/>
      <c r="G242" s="309"/>
    </row>
    <row r="243" spans="1:7" ht="40.200000000000003">
      <c r="A243" s="137" t="s">
        <v>408</v>
      </c>
      <c r="B243" s="177" t="s">
        <v>116</v>
      </c>
      <c r="C243" s="54" t="s">
        <v>637</v>
      </c>
      <c r="D243" s="55">
        <v>4</v>
      </c>
      <c r="E243" s="58"/>
      <c r="F243" s="198"/>
      <c r="G243" s="309"/>
    </row>
    <row r="244" spans="1:7" ht="14.4">
      <c r="A244" s="154" t="s">
        <v>985</v>
      </c>
      <c r="B244" s="262" t="s">
        <v>58</v>
      </c>
      <c r="C244" s="262"/>
      <c r="D244" s="262"/>
      <c r="E244" s="262"/>
      <c r="F244" s="315"/>
      <c r="G244" s="309"/>
    </row>
    <row r="245" spans="1:7" ht="26.4">
      <c r="A245" s="137" t="s">
        <v>986</v>
      </c>
      <c r="B245" s="95" t="s">
        <v>720</v>
      </c>
      <c r="C245" s="54" t="s">
        <v>12</v>
      </c>
      <c r="D245" s="55">
        <f>28.62+(50.92*2)</f>
        <v>130.46</v>
      </c>
      <c r="E245" s="58"/>
      <c r="F245" s="198"/>
      <c r="G245" s="309"/>
    </row>
    <row r="246" spans="1:7" ht="26.4">
      <c r="A246" s="137" t="s">
        <v>987</v>
      </c>
      <c r="B246" s="95" t="s">
        <v>721</v>
      </c>
      <c r="C246" s="69" t="s">
        <v>215</v>
      </c>
      <c r="D246" s="55">
        <v>25</v>
      </c>
      <c r="E246" s="58"/>
      <c r="F246" s="198"/>
      <c r="G246" s="309"/>
    </row>
    <row r="247" spans="1:7" ht="14.4">
      <c r="A247" s="154" t="s">
        <v>988</v>
      </c>
      <c r="B247" s="323" t="s">
        <v>74</v>
      </c>
      <c r="C247" s="262"/>
      <c r="D247" s="262"/>
      <c r="E247" s="262"/>
      <c r="F247" s="315"/>
      <c r="G247" s="309"/>
    </row>
    <row r="248" spans="1:7" ht="92.4">
      <c r="A248" s="137" t="s">
        <v>989</v>
      </c>
      <c r="B248" s="99" t="s">
        <v>124</v>
      </c>
      <c r="C248" s="54" t="s">
        <v>637</v>
      </c>
      <c r="D248" s="55">
        <f>2*8</f>
        <v>16</v>
      </c>
      <c r="E248" s="58"/>
      <c r="F248" s="198"/>
      <c r="G248" s="309"/>
    </row>
    <row r="249" spans="1:7" ht="84.6" customHeight="1">
      <c r="A249" s="137" t="s">
        <v>990</v>
      </c>
      <c r="B249" s="99" t="s">
        <v>126</v>
      </c>
      <c r="C249" s="54" t="s">
        <v>637</v>
      </c>
      <c r="D249" s="55">
        <v>2</v>
      </c>
      <c r="E249" s="58"/>
      <c r="F249" s="198"/>
      <c r="G249" s="309"/>
    </row>
    <row r="250" spans="1:7" ht="52.8">
      <c r="A250" s="137" t="s">
        <v>991</v>
      </c>
      <c r="B250" s="99" t="s">
        <v>128</v>
      </c>
      <c r="C250" s="54" t="s">
        <v>637</v>
      </c>
      <c r="D250" s="55">
        <v>2</v>
      </c>
      <c r="E250" s="58"/>
      <c r="F250" s="198"/>
      <c r="G250" s="309"/>
    </row>
    <row r="251" spans="1:7" ht="92.4">
      <c r="A251" s="137" t="s">
        <v>992</v>
      </c>
      <c r="B251" s="99" t="s">
        <v>130</v>
      </c>
      <c r="C251" s="54" t="s">
        <v>637</v>
      </c>
      <c r="D251" s="55">
        <v>8</v>
      </c>
      <c r="E251" s="58"/>
      <c r="F251" s="198"/>
      <c r="G251" s="309"/>
    </row>
    <row r="252" spans="1:7" ht="39.6">
      <c r="A252" s="137" t="s">
        <v>993</v>
      </c>
      <c r="B252" s="91" t="s">
        <v>748</v>
      </c>
      <c r="C252" s="54" t="s">
        <v>637</v>
      </c>
      <c r="D252" s="55">
        <v>4</v>
      </c>
      <c r="E252" s="58"/>
      <c r="F252" s="198"/>
      <c r="G252" s="309"/>
    </row>
    <row r="253" spans="1:7" ht="71.25" customHeight="1">
      <c r="A253" s="137" t="s">
        <v>994</v>
      </c>
      <c r="B253" s="99" t="s">
        <v>136</v>
      </c>
      <c r="C253" s="54" t="s">
        <v>637</v>
      </c>
      <c r="D253" s="55">
        <v>2</v>
      </c>
      <c r="E253" s="58"/>
      <c r="F253" s="198"/>
      <c r="G253" s="309"/>
    </row>
    <row r="254" spans="1:7" ht="14.4">
      <c r="A254" s="137" t="s">
        <v>995</v>
      </c>
      <c r="B254" s="99" t="s">
        <v>141</v>
      </c>
      <c r="C254" s="180" t="s">
        <v>1176</v>
      </c>
      <c r="D254" s="55">
        <v>1</v>
      </c>
      <c r="E254" s="58"/>
      <c r="F254" s="198"/>
      <c r="G254" s="309"/>
    </row>
    <row r="255" spans="1:7" ht="14.4">
      <c r="A255" s="154" t="s">
        <v>996</v>
      </c>
      <c r="B255" s="323" t="s">
        <v>998</v>
      </c>
      <c r="C255" s="262"/>
      <c r="D255" s="262"/>
      <c r="E255" s="262"/>
      <c r="F255" s="315"/>
      <c r="G255" s="309"/>
    </row>
    <row r="256" spans="1:7" ht="14.4">
      <c r="A256" s="137" t="s">
        <v>997</v>
      </c>
      <c r="B256" s="142" t="s">
        <v>747</v>
      </c>
      <c r="C256" s="54" t="s">
        <v>637</v>
      </c>
      <c r="D256" s="55">
        <v>2</v>
      </c>
      <c r="E256" s="58"/>
      <c r="F256" s="198"/>
      <c r="G256" s="309"/>
    </row>
    <row r="257" spans="1:29" ht="119.4" customHeight="1">
      <c r="A257" s="137" t="s">
        <v>999</v>
      </c>
      <c r="B257" s="91" t="s">
        <v>1000</v>
      </c>
      <c r="C257" s="54" t="s">
        <v>1176</v>
      </c>
      <c r="D257" s="55">
        <v>1</v>
      </c>
      <c r="E257" s="58"/>
      <c r="F257" s="198"/>
      <c r="G257" s="309"/>
      <c r="H257" s="14"/>
      <c r="I257" s="14"/>
      <c r="J257" s="14"/>
      <c r="K257" s="14"/>
      <c r="L257" s="14"/>
      <c r="M257" s="14"/>
      <c r="N257" s="14"/>
      <c r="O257" s="14"/>
      <c r="P257" s="14"/>
      <c r="Q257" s="14"/>
      <c r="R257" s="14"/>
      <c r="S257" s="14"/>
      <c r="T257" s="14"/>
      <c r="U257" s="14"/>
      <c r="V257" s="14"/>
      <c r="W257" s="14"/>
      <c r="X257" s="14"/>
      <c r="Y257" s="14"/>
      <c r="Z257" s="14"/>
      <c r="AA257" s="14"/>
      <c r="AB257" s="14"/>
      <c r="AC257" s="14"/>
    </row>
    <row r="258" spans="1:29" ht="14.25" customHeight="1">
      <c r="A258" s="175" t="s">
        <v>469</v>
      </c>
      <c r="B258" s="324" t="s">
        <v>1001</v>
      </c>
      <c r="C258" s="325"/>
      <c r="D258" s="325"/>
      <c r="E258" s="325"/>
      <c r="F258" s="325"/>
      <c r="G258" s="309"/>
    </row>
    <row r="259" spans="1:29" ht="14.4">
      <c r="A259" s="154" t="s">
        <v>471</v>
      </c>
      <c r="B259" s="262" t="s">
        <v>193</v>
      </c>
      <c r="C259" s="262"/>
      <c r="D259" s="262"/>
      <c r="E259" s="262"/>
      <c r="F259" s="315"/>
      <c r="G259" s="309"/>
    </row>
    <row r="260" spans="1:29" ht="14.4">
      <c r="A260" s="137" t="s">
        <v>473</v>
      </c>
      <c r="B260" s="99" t="s">
        <v>237</v>
      </c>
      <c r="C260" s="54" t="s">
        <v>12</v>
      </c>
      <c r="D260" s="186">
        <v>10.5</v>
      </c>
      <c r="E260" s="187"/>
      <c r="F260" s="201"/>
      <c r="G260" s="309"/>
      <c r="J260" s="18"/>
      <c r="N260" s="18"/>
    </row>
    <row r="261" spans="1:29" ht="14.4">
      <c r="A261" s="154" t="s">
        <v>1002</v>
      </c>
      <c r="B261" s="262" t="s">
        <v>197</v>
      </c>
      <c r="C261" s="262"/>
      <c r="D261" s="262"/>
      <c r="E261" s="262"/>
      <c r="F261" s="315"/>
      <c r="G261" s="309"/>
    </row>
    <row r="262" spans="1:29" ht="14.4">
      <c r="A262" s="137" t="s">
        <v>1004</v>
      </c>
      <c r="B262" s="95" t="s">
        <v>753</v>
      </c>
      <c r="C262" s="54" t="s">
        <v>200</v>
      </c>
      <c r="D262" s="186">
        <v>2.1000000000000005</v>
      </c>
      <c r="E262" s="187"/>
      <c r="F262" s="201"/>
      <c r="G262" s="309"/>
      <c r="J262" s="18"/>
      <c r="N262" s="18"/>
    </row>
    <row r="263" spans="1:29" ht="14.4">
      <c r="A263" s="137" t="s">
        <v>1006</v>
      </c>
      <c r="B263" s="95" t="s">
        <v>836</v>
      </c>
      <c r="C263" s="54" t="s">
        <v>200</v>
      </c>
      <c r="D263" s="186">
        <v>1</v>
      </c>
      <c r="E263" s="187"/>
      <c r="F263" s="201"/>
      <c r="G263" s="309"/>
      <c r="J263" s="18"/>
      <c r="N263" s="18"/>
    </row>
    <row r="264" spans="1:29" ht="14.4">
      <c r="A264" s="137" t="s">
        <v>1005</v>
      </c>
      <c r="B264" s="95" t="s">
        <v>835</v>
      </c>
      <c r="C264" s="54" t="s">
        <v>200</v>
      </c>
      <c r="D264" s="186">
        <f>1.1+2.2</f>
        <v>3.3000000000000003</v>
      </c>
      <c r="E264" s="187"/>
      <c r="F264" s="201"/>
      <c r="G264" s="309"/>
      <c r="J264" s="18"/>
      <c r="N264" s="18"/>
    </row>
    <row r="265" spans="1:29" ht="14.4">
      <c r="A265" s="154" t="s">
        <v>1003</v>
      </c>
      <c r="B265" s="262" t="s">
        <v>208</v>
      </c>
      <c r="C265" s="262"/>
      <c r="D265" s="262"/>
      <c r="E265" s="262"/>
      <c r="F265" s="315"/>
      <c r="G265" s="309"/>
    </row>
    <row r="266" spans="1:29" ht="28.8" customHeight="1">
      <c r="A266" s="137" t="s">
        <v>1007</v>
      </c>
      <c r="B266" s="110" t="s">
        <v>872</v>
      </c>
      <c r="C266" s="54" t="s">
        <v>200</v>
      </c>
      <c r="D266" s="186">
        <v>2.1000000000000005</v>
      </c>
      <c r="E266" s="187"/>
      <c r="F266" s="201"/>
      <c r="G266" s="309"/>
      <c r="J266" s="18"/>
      <c r="N266" s="18"/>
    </row>
    <row r="267" spans="1:29" ht="14.4">
      <c r="A267" s="137" t="s">
        <v>1008</v>
      </c>
      <c r="B267" s="90" t="s">
        <v>348</v>
      </c>
      <c r="C267" s="54" t="s">
        <v>12</v>
      </c>
      <c r="D267" s="186">
        <v>8.7799999999999976</v>
      </c>
      <c r="E267" s="187"/>
      <c r="F267" s="201"/>
      <c r="G267" s="309"/>
      <c r="J267" s="18"/>
      <c r="N267" s="18"/>
    </row>
    <row r="268" spans="1:29" ht="27">
      <c r="A268" s="137" t="s">
        <v>1009</v>
      </c>
      <c r="B268" s="111" t="s">
        <v>873</v>
      </c>
      <c r="C268" s="54" t="s">
        <v>12</v>
      </c>
      <c r="D268" s="186">
        <v>56</v>
      </c>
      <c r="E268" s="187"/>
      <c r="F268" s="201"/>
      <c r="G268" s="309"/>
      <c r="J268" s="18"/>
      <c r="N268" s="18"/>
    </row>
    <row r="269" spans="1:29" ht="14.4">
      <c r="A269" s="154" t="s">
        <v>1010</v>
      </c>
      <c r="B269" s="262" t="s">
        <v>32</v>
      </c>
      <c r="C269" s="262"/>
      <c r="D269" s="262"/>
      <c r="E269" s="262"/>
      <c r="F269" s="315"/>
      <c r="G269" s="309"/>
    </row>
    <row r="270" spans="1:29" ht="79.8">
      <c r="A270" s="137" t="s">
        <v>1011</v>
      </c>
      <c r="B270" s="111" t="s">
        <v>849</v>
      </c>
      <c r="C270" s="54" t="s">
        <v>12</v>
      </c>
      <c r="D270" s="186">
        <v>13.55</v>
      </c>
      <c r="E270" s="187"/>
      <c r="F270" s="201"/>
      <c r="G270" s="309"/>
      <c r="J270" s="18"/>
      <c r="N270" s="18"/>
    </row>
    <row r="271" spans="1:29" ht="53.4">
      <c r="A271" s="137" t="s">
        <v>1012</v>
      </c>
      <c r="B271" s="92" t="s">
        <v>707</v>
      </c>
      <c r="C271" s="54" t="s">
        <v>215</v>
      </c>
      <c r="D271" s="186">
        <v>6.6</v>
      </c>
      <c r="E271" s="187"/>
      <c r="F271" s="201"/>
      <c r="G271" s="309"/>
      <c r="J271" s="18"/>
      <c r="N271" s="18"/>
    </row>
    <row r="272" spans="1:29" ht="14.4">
      <c r="A272" s="154" t="s">
        <v>1013</v>
      </c>
      <c r="B272" s="262" t="s">
        <v>102</v>
      </c>
      <c r="C272" s="262"/>
      <c r="D272" s="262"/>
      <c r="E272" s="262"/>
      <c r="F272" s="315"/>
      <c r="G272" s="309"/>
    </row>
    <row r="273" spans="1:14" ht="39.6">
      <c r="A273" s="137" t="s">
        <v>1014</v>
      </c>
      <c r="B273" s="91" t="s">
        <v>725</v>
      </c>
      <c r="C273" s="69" t="s">
        <v>215</v>
      </c>
      <c r="D273" s="186">
        <f>6+1.6+1.6</f>
        <v>9.1999999999999993</v>
      </c>
      <c r="E273" s="187"/>
      <c r="F273" s="201"/>
      <c r="G273" s="309"/>
      <c r="J273" s="18"/>
      <c r="N273" s="18"/>
    </row>
    <row r="274" spans="1:14" ht="14.4">
      <c r="A274" s="154" t="s">
        <v>1015</v>
      </c>
      <c r="B274" s="262" t="s">
        <v>45</v>
      </c>
      <c r="C274" s="262"/>
      <c r="D274" s="262"/>
      <c r="E274" s="262"/>
      <c r="F274" s="315"/>
      <c r="G274" s="309"/>
    </row>
    <row r="275" spans="1:14" ht="26.4">
      <c r="A275" s="137" t="s">
        <v>1016</v>
      </c>
      <c r="B275" s="95" t="s">
        <v>712</v>
      </c>
      <c r="C275" s="54" t="s">
        <v>12</v>
      </c>
      <c r="D275" s="188">
        <f>D277+D278</f>
        <v>51.345999999999997</v>
      </c>
      <c r="E275" s="187"/>
      <c r="F275" s="201"/>
      <c r="G275" s="309"/>
      <c r="J275" s="18"/>
      <c r="N275" s="18"/>
    </row>
    <row r="276" spans="1:14" ht="14.4">
      <c r="A276" s="137" t="s">
        <v>1017</v>
      </c>
      <c r="B276" s="95" t="s">
        <v>713</v>
      </c>
      <c r="C276" s="54" t="s">
        <v>12</v>
      </c>
      <c r="D276" s="188">
        <f>D275</f>
        <v>51.345999999999997</v>
      </c>
      <c r="E276" s="187"/>
      <c r="F276" s="201"/>
      <c r="G276" s="309"/>
      <c r="J276" s="18"/>
      <c r="N276" s="18"/>
    </row>
    <row r="277" spans="1:14" ht="38.25" customHeight="1">
      <c r="A277" s="137" t="s">
        <v>1018</v>
      </c>
      <c r="B277" s="95" t="s">
        <v>714</v>
      </c>
      <c r="C277" s="54" t="s">
        <v>12</v>
      </c>
      <c r="D277" s="188">
        <f>7.58*1.6*2</f>
        <v>24.256</v>
      </c>
      <c r="E277" s="187"/>
      <c r="F277" s="201"/>
      <c r="G277" s="309"/>
      <c r="J277" s="18"/>
      <c r="N277" s="18"/>
    </row>
    <row r="278" spans="1:14" ht="39.6">
      <c r="A278" s="137" t="s">
        <v>1019</v>
      </c>
      <c r="B278" s="95" t="s">
        <v>716</v>
      </c>
      <c r="C278" s="54" t="s">
        <v>12</v>
      </c>
      <c r="D278" s="188">
        <f>9.03*3</f>
        <v>27.089999999999996</v>
      </c>
      <c r="E278" s="187"/>
      <c r="F278" s="201"/>
      <c r="G278" s="309"/>
      <c r="J278" s="18"/>
      <c r="N278" s="18"/>
    </row>
    <row r="279" spans="1:14" ht="52.8">
      <c r="A279" s="137" t="s">
        <v>1020</v>
      </c>
      <c r="B279" s="95" t="s">
        <v>1175</v>
      </c>
      <c r="C279" s="54" t="s">
        <v>12</v>
      </c>
      <c r="D279" s="188">
        <f>7.58*1.4*2</f>
        <v>21.224</v>
      </c>
      <c r="E279" s="187"/>
      <c r="F279" s="201"/>
      <c r="G279" s="309"/>
      <c r="J279" s="18"/>
      <c r="N279" s="18"/>
    </row>
    <row r="280" spans="1:14" ht="14.4">
      <c r="A280" s="154" t="s">
        <v>1021</v>
      </c>
      <c r="B280" s="262" t="s">
        <v>111</v>
      </c>
      <c r="C280" s="262"/>
      <c r="D280" s="262"/>
      <c r="E280" s="262"/>
      <c r="F280" s="315"/>
      <c r="G280" s="309"/>
    </row>
    <row r="281" spans="1:14" ht="66">
      <c r="A281" s="137" t="s">
        <v>1022</v>
      </c>
      <c r="B281" s="91" t="s">
        <v>931</v>
      </c>
      <c r="C281" s="54" t="s">
        <v>12</v>
      </c>
      <c r="D281" s="186">
        <v>1.6</v>
      </c>
      <c r="E281" s="187"/>
      <c r="F281" s="201"/>
      <c r="G281" s="309"/>
      <c r="J281" s="18"/>
      <c r="N281" s="18"/>
    </row>
    <row r="282" spans="1:14" ht="40.200000000000003">
      <c r="A282" s="137" t="s">
        <v>1023</v>
      </c>
      <c r="B282" s="110" t="s">
        <v>116</v>
      </c>
      <c r="C282" s="54" t="s">
        <v>637</v>
      </c>
      <c r="D282" s="186">
        <v>2</v>
      </c>
      <c r="E282" s="187"/>
      <c r="F282" s="201"/>
      <c r="G282" s="309"/>
      <c r="J282" s="18"/>
      <c r="N282" s="18"/>
    </row>
    <row r="283" spans="1:14" ht="14.4">
      <c r="A283" s="155" t="s">
        <v>1024</v>
      </c>
      <c r="B283" s="278" t="s">
        <v>58</v>
      </c>
      <c r="C283" s="278"/>
      <c r="D283" s="278"/>
      <c r="E283" s="278"/>
      <c r="F283" s="326"/>
      <c r="G283" s="309"/>
    </row>
    <row r="284" spans="1:14" ht="27">
      <c r="A284" s="189" t="s">
        <v>1025</v>
      </c>
      <c r="B284" s="111" t="s">
        <v>720</v>
      </c>
      <c r="C284" s="54" t="s">
        <v>12</v>
      </c>
      <c r="D284" s="188">
        <f>3.28*2</f>
        <v>6.56</v>
      </c>
      <c r="E284" s="187"/>
      <c r="F284" s="201"/>
      <c r="G284" s="309"/>
      <c r="J284" s="18"/>
      <c r="N284" s="18"/>
    </row>
    <row r="285" spans="1:14" ht="27">
      <c r="A285" s="189" t="s">
        <v>1026</v>
      </c>
      <c r="B285" s="110" t="s">
        <v>932</v>
      </c>
      <c r="C285" s="54" t="s">
        <v>12</v>
      </c>
      <c r="D285" s="188">
        <f>0.9*2</f>
        <v>1.8</v>
      </c>
      <c r="E285" s="187"/>
      <c r="F285" s="201"/>
      <c r="G285" s="309"/>
      <c r="J285" s="18"/>
      <c r="N285" s="18"/>
    </row>
    <row r="286" spans="1:14" ht="14.4">
      <c r="A286" s="189" t="s">
        <v>1027</v>
      </c>
      <c r="B286" s="99" t="s">
        <v>312</v>
      </c>
      <c r="C286" s="54" t="s">
        <v>36</v>
      </c>
      <c r="D286" s="188">
        <f>(3.14+3.44)*2</f>
        <v>13.16</v>
      </c>
      <c r="E286" s="187"/>
      <c r="F286" s="201"/>
      <c r="G286" s="309"/>
      <c r="J286" s="18"/>
      <c r="N286" s="18"/>
    </row>
    <row r="287" spans="1:14" ht="14.4">
      <c r="A287" s="190" t="s">
        <v>1028</v>
      </c>
      <c r="B287" s="262" t="s">
        <v>74</v>
      </c>
      <c r="C287" s="262"/>
      <c r="D287" s="262"/>
      <c r="E287" s="262"/>
      <c r="F287" s="315"/>
      <c r="G287" s="309"/>
    </row>
    <row r="288" spans="1:14" ht="52.8">
      <c r="A288" s="191" t="s">
        <v>1029</v>
      </c>
      <c r="B288" s="178" t="s">
        <v>78</v>
      </c>
      <c r="C288" s="79" t="s">
        <v>637</v>
      </c>
      <c r="D288" s="192">
        <v>2</v>
      </c>
      <c r="E288" s="187"/>
      <c r="F288" s="201"/>
      <c r="G288" s="309"/>
      <c r="J288" s="18"/>
      <c r="N288" s="18"/>
    </row>
    <row r="289" spans="1:14" ht="67.5" customHeight="1">
      <c r="A289" s="191" t="s">
        <v>1030</v>
      </c>
      <c r="B289" s="11" t="s">
        <v>136</v>
      </c>
      <c r="C289" s="7" t="s">
        <v>637</v>
      </c>
      <c r="D289" s="193">
        <v>2</v>
      </c>
      <c r="E289" s="187"/>
      <c r="F289" s="201"/>
      <c r="G289" s="309"/>
      <c r="J289" s="18"/>
      <c r="N289" s="18"/>
    </row>
    <row r="290" spans="1:14" ht="14.4">
      <c r="A290" s="170" t="s">
        <v>1031</v>
      </c>
      <c r="B290" s="327" t="s">
        <v>944</v>
      </c>
      <c r="C290" s="271"/>
      <c r="D290" s="271"/>
      <c r="E290" s="271"/>
      <c r="F290" s="271"/>
      <c r="G290" s="309"/>
    </row>
    <row r="291" spans="1:14" ht="40.200000000000003">
      <c r="A291" s="134" t="s">
        <v>1032</v>
      </c>
      <c r="B291" s="111" t="s">
        <v>943</v>
      </c>
      <c r="C291" s="54" t="s">
        <v>637</v>
      </c>
      <c r="D291" s="55">
        <v>2</v>
      </c>
      <c r="E291" s="58"/>
      <c r="F291" s="198"/>
      <c r="G291" s="309"/>
      <c r="J291" s="18"/>
      <c r="N291" s="18"/>
    </row>
    <row r="292" spans="1:14" ht="14.4">
      <c r="A292" s="137" t="s">
        <v>1033</v>
      </c>
      <c r="B292" s="90" t="s">
        <v>955</v>
      </c>
      <c r="C292" s="54" t="s">
        <v>637</v>
      </c>
      <c r="D292" s="55">
        <v>2</v>
      </c>
      <c r="E292" s="58"/>
      <c r="F292" s="198"/>
      <c r="G292" s="309"/>
      <c r="J292" s="18"/>
      <c r="N292" s="18"/>
    </row>
    <row r="293" spans="1:14" ht="14.4">
      <c r="A293" s="137" t="s">
        <v>1034</v>
      </c>
      <c r="B293" s="90" t="s">
        <v>1083</v>
      </c>
      <c r="C293" s="54" t="s">
        <v>637</v>
      </c>
      <c r="D293" s="55">
        <v>2</v>
      </c>
      <c r="E293" s="58"/>
      <c r="F293" s="198"/>
      <c r="G293" s="309"/>
      <c r="J293" s="18"/>
      <c r="N293" s="18"/>
    </row>
    <row r="294" spans="1:14" ht="14.4">
      <c r="A294" s="137" t="s">
        <v>1035</v>
      </c>
      <c r="B294" s="90" t="s">
        <v>965</v>
      </c>
      <c r="C294" s="69" t="s">
        <v>637</v>
      </c>
      <c r="D294" s="55">
        <v>2</v>
      </c>
      <c r="E294" s="58"/>
      <c r="F294" s="198"/>
      <c r="G294" s="309"/>
      <c r="J294" s="18"/>
      <c r="N294" s="18"/>
    </row>
    <row r="295" spans="1:14" ht="14.4">
      <c r="A295" s="137" t="s">
        <v>1036</v>
      </c>
      <c r="B295" s="95" t="s">
        <v>951</v>
      </c>
      <c r="C295" s="54" t="s">
        <v>637</v>
      </c>
      <c r="D295" s="55">
        <v>2</v>
      </c>
      <c r="E295" s="58"/>
      <c r="F295" s="198"/>
      <c r="G295" s="309"/>
      <c r="J295" s="18"/>
      <c r="N295" s="18"/>
    </row>
    <row r="296" spans="1:14" ht="14.4">
      <c r="A296" s="137" t="s">
        <v>1037</v>
      </c>
      <c r="B296" s="95" t="s">
        <v>952</v>
      </c>
      <c r="C296" s="54" t="s">
        <v>637</v>
      </c>
      <c r="D296" s="55">
        <v>2</v>
      </c>
      <c r="E296" s="58"/>
      <c r="F296" s="198"/>
      <c r="G296" s="309"/>
      <c r="J296" s="18"/>
      <c r="N296" s="18"/>
    </row>
    <row r="297" spans="1:14" ht="14.4">
      <c r="A297" s="134" t="s">
        <v>1038</v>
      </c>
      <c r="B297" s="95" t="s">
        <v>953</v>
      </c>
      <c r="C297" s="54" t="s">
        <v>637</v>
      </c>
      <c r="D297" s="55">
        <v>2</v>
      </c>
      <c r="E297" s="58"/>
      <c r="F297" s="198"/>
      <c r="G297" s="309"/>
      <c r="J297" s="18"/>
      <c r="N297" s="18"/>
    </row>
    <row r="298" spans="1:14" ht="14.4">
      <c r="A298" s="134" t="s">
        <v>1039</v>
      </c>
      <c r="B298" s="95" t="s">
        <v>954</v>
      </c>
      <c r="C298" s="54" t="s">
        <v>637</v>
      </c>
      <c r="D298" s="55">
        <v>2</v>
      </c>
      <c r="E298" s="58"/>
      <c r="F298" s="198"/>
      <c r="G298" s="309"/>
      <c r="J298" s="18"/>
      <c r="N298" s="18"/>
    </row>
    <row r="299" spans="1:14" ht="14.4">
      <c r="A299" s="154" t="s">
        <v>1040</v>
      </c>
      <c r="B299" s="262" t="s">
        <v>325</v>
      </c>
      <c r="C299" s="262"/>
      <c r="D299" s="262"/>
      <c r="E299" s="262"/>
      <c r="F299" s="315"/>
      <c r="G299" s="309"/>
    </row>
    <row r="300" spans="1:14" ht="26.4">
      <c r="A300" s="137" t="s">
        <v>1041</v>
      </c>
      <c r="B300" s="99" t="s">
        <v>327</v>
      </c>
      <c r="C300" s="54" t="s">
        <v>215</v>
      </c>
      <c r="D300" s="186">
        <f>4.24*2</f>
        <v>8.48</v>
      </c>
      <c r="E300" s="187"/>
      <c r="F300" s="201"/>
      <c r="G300" s="309"/>
      <c r="J300" s="18"/>
      <c r="N300" s="18"/>
    </row>
    <row r="301" spans="1:14" ht="26.4">
      <c r="A301" s="137" t="s">
        <v>1042</v>
      </c>
      <c r="B301" s="99" t="s">
        <v>329</v>
      </c>
      <c r="C301" s="54" t="s">
        <v>215</v>
      </c>
      <c r="D301" s="186">
        <v>12.45</v>
      </c>
      <c r="E301" s="187"/>
      <c r="F301" s="201"/>
      <c r="G301" s="309"/>
      <c r="J301" s="18"/>
      <c r="N301" s="18"/>
    </row>
    <row r="302" spans="1:14" ht="26.4">
      <c r="A302" s="137" t="s">
        <v>1043</v>
      </c>
      <c r="B302" s="99" t="s">
        <v>331</v>
      </c>
      <c r="C302" s="54" t="s">
        <v>215</v>
      </c>
      <c r="D302" s="186">
        <v>4.63</v>
      </c>
      <c r="E302" s="187"/>
      <c r="F302" s="201"/>
      <c r="G302" s="309"/>
      <c r="J302" s="18"/>
      <c r="N302" s="18"/>
    </row>
    <row r="303" spans="1:14" ht="26.4">
      <c r="A303" s="137" t="s">
        <v>1044</v>
      </c>
      <c r="B303" s="99" t="s">
        <v>333</v>
      </c>
      <c r="C303" s="54" t="s">
        <v>215</v>
      </c>
      <c r="D303" s="186">
        <v>14.32</v>
      </c>
      <c r="E303" s="187"/>
      <c r="F303" s="201"/>
      <c r="G303" s="309"/>
      <c r="J303" s="18"/>
      <c r="N303" s="18"/>
    </row>
    <row r="304" spans="1:14" ht="33.6" customHeight="1">
      <c r="A304" s="173" t="s">
        <v>514</v>
      </c>
      <c r="B304" s="313" t="s">
        <v>1166</v>
      </c>
      <c r="C304" s="313"/>
      <c r="D304" s="313"/>
      <c r="E304" s="313"/>
      <c r="F304" s="322"/>
      <c r="G304" s="309"/>
    </row>
    <row r="305" spans="1:7" ht="14.4">
      <c r="A305" s="154" t="s">
        <v>516</v>
      </c>
      <c r="B305" s="262" t="s">
        <v>193</v>
      </c>
      <c r="C305" s="262"/>
      <c r="D305" s="262"/>
      <c r="E305" s="262"/>
      <c r="F305" s="315"/>
      <c r="G305" s="309"/>
    </row>
    <row r="306" spans="1:7" ht="14.4">
      <c r="A306" s="137" t="s">
        <v>1045</v>
      </c>
      <c r="B306" s="99" t="s">
        <v>237</v>
      </c>
      <c r="C306" s="54" t="s">
        <v>12</v>
      </c>
      <c r="D306" s="55">
        <v>41.05</v>
      </c>
      <c r="E306" s="58"/>
      <c r="F306" s="198"/>
      <c r="G306" s="309"/>
    </row>
    <row r="307" spans="1:7" ht="14.4">
      <c r="A307" s="154" t="s">
        <v>551</v>
      </c>
      <c r="B307" s="262" t="s">
        <v>197</v>
      </c>
      <c r="C307" s="262"/>
      <c r="D307" s="262"/>
      <c r="E307" s="262"/>
      <c r="F307" s="315"/>
      <c r="G307" s="309"/>
    </row>
    <row r="308" spans="1:7" ht="14.4">
      <c r="A308" s="137" t="s">
        <v>553</v>
      </c>
      <c r="B308" s="95" t="s">
        <v>753</v>
      </c>
      <c r="C308" s="54" t="s">
        <v>200</v>
      </c>
      <c r="D308" s="55">
        <f>1.05*0.45*36.43</f>
        <v>17.213175</v>
      </c>
      <c r="E308" s="58"/>
      <c r="F308" s="198"/>
      <c r="G308" s="309"/>
    </row>
    <row r="309" spans="1:7" ht="21.75" customHeight="1">
      <c r="A309" s="137" t="s">
        <v>556</v>
      </c>
      <c r="B309" s="95" t="s">
        <v>836</v>
      </c>
      <c r="C309" s="54" t="s">
        <v>200</v>
      </c>
      <c r="D309" s="55">
        <f>38.12*0.3</f>
        <v>11.435999999999998</v>
      </c>
      <c r="E309" s="58"/>
      <c r="F309" s="198"/>
      <c r="G309" s="309"/>
    </row>
    <row r="310" spans="1:7" ht="14.4">
      <c r="A310" s="137" t="s">
        <v>561</v>
      </c>
      <c r="B310" s="95" t="s">
        <v>835</v>
      </c>
      <c r="C310" s="54" t="s">
        <v>200</v>
      </c>
      <c r="D310" s="55">
        <f>38.12*0.2</f>
        <v>7.6239999999999997</v>
      </c>
      <c r="E310" s="58"/>
      <c r="F310" s="198"/>
      <c r="G310" s="309"/>
    </row>
    <row r="311" spans="1:7" ht="15" customHeight="1">
      <c r="A311" s="154" t="s">
        <v>1046</v>
      </c>
      <c r="B311" s="262" t="s">
        <v>208</v>
      </c>
      <c r="C311" s="262"/>
      <c r="D311" s="262"/>
      <c r="E311" s="262"/>
      <c r="F311" s="315"/>
      <c r="G311" s="309"/>
    </row>
    <row r="312" spans="1:7" ht="27" customHeight="1">
      <c r="A312" s="137" t="s">
        <v>1047</v>
      </c>
      <c r="B312" s="110" t="s">
        <v>872</v>
      </c>
      <c r="C312" s="189" t="s">
        <v>200</v>
      </c>
      <c r="D312" s="55">
        <f>36.43*0.45*0.25</f>
        <v>4.0983749999999999</v>
      </c>
      <c r="E312" s="58"/>
      <c r="F312" s="198"/>
      <c r="G312" s="309"/>
    </row>
    <row r="313" spans="1:7" ht="14.4">
      <c r="A313" s="137" t="s">
        <v>1048</v>
      </c>
      <c r="B313" s="90" t="s">
        <v>348</v>
      </c>
      <c r="C313" s="189" t="s">
        <v>12</v>
      </c>
      <c r="D313" s="55">
        <f>38.12*0.07</f>
        <v>2.6684000000000001</v>
      </c>
      <c r="E313" s="58"/>
      <c r="F313" s="198"/>
      <c r="G313" s="309"/>
    </row>
    <row r="314" spans="1:7" ht="27">
      <c r="A314" s="137" t="s">
        <v>1049</v>
      </c>
      <c r="B314" s="111" t="s">
        <v>873</v>
      </c>
      <c r="C314" s="189" t="s">
        <v>12</v>
      </c>
      <c r="D314" s="55">
        <f>36.43*3.6</f>
        <v>131.148</v>
      </c>
      <c r="E314" s="58"/>
      <c r="F314" s="198"/>
      <c r="G314" s="309"/>
    </row>
    <row r="315" spans="1:7" ht="14.4">
      <c r="A315" s="154" t="s">
        <v>1050</v>
      </c>
      <c r="B315" s="333" t="s">
        <v>32</v>
      </c>
      <c r="C315" s="333"/>
      <c r="D315" s="333"/>
      <c r="E315" s="333"/>
      <c r="F315" s="334"/>
      <c r="G315" s="309"/>
    </row>
    <row r="316" spans="1:7" ht="79.8">
      <c r="A316" s="137" t="s">
        <v>1051</v>
      </c>
      <c r="B316" s="111" t="s">
        <v>849</v>
      </c>
      <c r="C316" s="189" t="s">
        <v>12</v>
      </c>
      <c r="D316" s="55">
        <v>56.76</v>
      </c>
      <c r="E316" s="58"/>
      <c r="F316" s="198"/>
      <c r="G316" s="309"/>
    </row>
    <row r="317" spans="1:7" ht="53.4">
      <c r="A317" s="137" t="s">
        <v>1052</v>
      </c>
      <c r="B317" s="92" t="s">
        <v>707</v>
      </c>
      <c r="C317" s="157" t="s">
        <v>215</v>
      </c>
      <c r="D317" s="55">
        <f>6.45*2</f>
        <v>12.9</v>
      </c>
      <c r="E317" s="58"/>
      <c r="F317" s="198"/>
      <c r="G317" s="309"/>
    </row>
    <row r="318" spans="1:7" ht="15" customHeight="1">
      <c r="A318" s="154" t="s">
        <v>1053</v>
      </c>
      <c r="B318" s="262" t="s">
        <v>102</v>
      </c>
      <c r="C318" s="262"/>
      <c r="D318" s="262"/>
      <c r="E318" s="262"/>
      <c r="F318" s="315"/>
      <c r="G318" s="309"/>
    </row>
    <row r="319" spans="1:7" ht="42.6" customHeight="1">
      <c r="A319" s="194" t="s">
        <v>1054</v>
      </c>
      <c r="B319" s="238" t="s">
        <v>725</v>
      </c>
      <c r="C319" s="195" t="s">
        <v>215</v>
      </c>
      <c r="D319" s="132">
        <v>3.6</v>
      </c>
      <c r="E319" s="59"/>
      <c r="F319" s="58"/>
      <c r="G319" s="309"/>
    </row>
    <row r="320" spans="1:7" ht="14.4">
      <c r="A320" s="190" t="s">
        <v>1055</v>
      </c>
      <c r="B320" s="262" t="s">
        <v>45</v>
      </c>
      <c r="C320" s="262"/>
      <c r="D320" s="262"/>
      <c r="E320" s="262"/>
      <c r="F320" s="315"/>
      <c r="G320" s="309"/>
    </row>
    <row r="321" spans="1:7" ht="26.4">
      <c r="A321" s="157" t="s">
        <v>1056</v>
      </c>
      <c r="B321" s="95" t="s">
        <v>712</v>
      </c>
      <c r="C321" s="189" t="s">
        <v>12</v>
      </c>
      <c r="D321" s="55">
        <f>D323+D324+D325</f>
        <v>180.32999999999998</v>
      </c>
      <c r="E321" s="58"/>
      <c r="F321" s="198"/>
      <c r="G321" s="309"/>
    </row>
    <row r="322" spans="1:7" ht="14.4">
      <c r="A322" s="157" t="s">
        <v>1057</v>
      </c>
      <c r="B322" s="95" t="s">
        <v>713</v>
      </c>
      <c r="C322" s="189" t="s">
        <v>12</v>
      </c>
      <c r="D322" s="55">
        <f>D321</f>
        <v>180.32999999999998</v>
      </c>
      <c r="E322" s="58"/>
      <c r="F322" s="198"/>
      <c r="G322" s="309"/>
    </row>
    <row r="323" spans="1:7" ht="39.6">
      <c r="A323" s="157" t="s">
        <v>1058</v>
      </c>
      <c r="B323" s="95" t="s">
        <v>714</v>
      </c>
      <c r="C323" s="189" t="s">
        <v>12</v>
      </c>
      <c r="D323" s="55">
        <f>(13.91+27.05)*1.6</f>
        <v>65.536000000000001</v>
      </c>
      <c r="E323" s="58"/>
      <c r="F323" s="198"/>
      <c r="G323" s="309"/>
    </row>
    <row r="324" spans="1:7" ht="46.2" customHeight="1">
      <c r="A324" s="157" t="s">
        <v>1059</v>
      </c>
      <c r="B324" s="95" t="s">
        <v>715</v>
      </c>
      <c r="C324" s="189" t="s">
        <v>12</v>
      </c>
      <c r="D324" s="55">
        <f>(13.91+27.05)*1.4</f>
        <v>57.343999999999994</v>
      </c>
      <c r="E324" s="58"/>
      <c r="F324" s="198"/>
      <c r="G324" s="309"/>
    </row>
    <row r="325" spans="1:7" ht="39.6">
      <c r="A325" s="157" t="s">
        <v>1060</v>
      </c>
      <c r="B325" s="95" t="s">
        <v>716</v>
      </c>
      <c r="C325" s="189" t="s">
        <v>12</v>
      </c>
      <c r="D325" s="55">
        <f>19.15*3</f>
        <v>57.449999999999996</v>
      </c>
      <c r="E325" s="58"/>
      <c r="F325" s="198"/>
      <c r="G325" s="309"/>
    </row>
    <row r="326" spans="1:7" ht="53.4">
      <c r="A326" s="157" t="s">
        <v>1061</v>
      </c>
      <c r="B326" s="111" t="s">
        <v>1177</v>
      </c>
      <c r="C326" s="189" t="s">
        <v>12</v>
      </c>
      <c r="D326" s="55">
        <f>13.91*1.4</f>
        <v>19.474</v>
      </c>
      <c r="E326" s="58"/>
      <c r="F326" s="198"/>
      <c r="G326" s="309"/>
    </row>
    <row r="327" spans="1:7" ht="14.4">
      <c r="A327" s="159" t="s">
        <v>1062</v>
      </c>
      <c r="B327" s="262" t="s">
        <v>111</v>
      </c>
      <c r="C327" s="262"/>
      <c r="D327" s="262"/>
      <c r="E327" s="262"/>
      <c r="F327" s="315"/>
      <c r="G327" s="309"/>
    </row>
    <row r="328" spans="1:7" ht="66">
      <c r="A328" s="137" t="s">
        <v>1064</v>
      </c>
      <c r="B328" s="91" t="s">
        <v>931</v>
      </c>
      <c r="C328" s="189" t="s">
        <v>12</v>
      </c>
      <c r="D328" s="55">
        <f>1.2+6.16+5.6+0.48</f>
        <v>13.440000000000001</v>
      </c>
      <c r="E328" s="58"/>
      <c r="F328" s="198"/>
      <c r="G328" s="309"/>
    </row>
    <row r="329" spans="1:7" ht="40.200000000000003">
      <c r="A329" s="137" t="s">
        <v>1063</v>
      </c>
      <c r="B329" s="110" t="s">
        <v>710</v>
      </c>
      <c r="C329" s="189" t="s">
        <v>637</v>
      </c>
      <c r="D329" s="55">
        <v>4</v>
      </c>
      <c r="E329" s="58"/>
      <c r="F329" s="198"/>
      <c r="G329" s="309"/>
    </row>
    <row r="330" spans="1:7" ht="14.4">
      <c r="A330" s="155" t="s">
        <v>1065</v>
      </c>
      <c r="B330" s="278" t="s">
        <v>58</v>
      </c>
      <c r="C330" s="278"/>
      <c r="D330" s="278"/>
      <c r="E330" s="278"/>
      <c r="F330" s="326"/>
      <c r="G330" s="309"/>
    </row>
    <row r="331" spans="1:7" ht="26.4">
      <c r="A331" s="157" t="s">
        <v>1066</v>
      </c>
      <c r="B331" s="95" t="s">
        <v>720</v>
      </c>
      <c r="C331" s="189" t="s">
        <v>12</v>
      </c>
      <c r="D331" s="55">
        <f>32.8+3.52+11.16</f>
        <v>47.480000000000004</v>
      </c>
      <c r="E331" s="58"/>
      <c r="F331" s="198"/>
      <c r="G331" s="309"/>
    </row>
    <row r="332" spans="1:7" ht="27">
      <c r="A332" s="157" t="s">
        <v>1067</v>
      </c>
      <c r="B332" s="177" t="s">
        <v>932</v>
      </c>
      <c r="C332" s="189" t="s">
        <v>12</v>
      </c>
      <c r="D332" s="55">
        <v>1.62</v>
      </c>
      <c r="E332" s="58"/>
      <c r="F332" s="198"/>
      <c r="G332" s="309"/>
    </row>
    <row r="333" spans="1:7" ht="26.4">
      <c r="A333" s="157" t="s">
        <v>1068</v>
      </c>
      <c r="B333" s="95" t="s">
        <v>721</v>
      </c>
      <c r="C333" s="157" t="s">
        <v>215</v>
      </c>
      <c r="D333" s="55">
        <v>40.96</v>
      </c>
      <c r="E333" s="58"/>
      <c r="F333" s="198"/>
      <c r="G333" s="309"/>
    </row>
    <row r="334" spans="1:7" ht="14.4">
      <c r="A334" s="157" t="s">
        <v>1082</v>
      </c>
      <c r="B334" s="95" t="s">
        <v>312</v>
      </c>
      <c r="C334" s="157" t="s">
        <v>215</v>
      </c>
      <c r="D334" s="55">
        <v>13.91</v>
      </c>
      <c r="E334" s="58"/>
      <c r="F334" s="198"/>
      <c r="G334" s="309"/>
    </row>
    <row r="335" spans="1:7" ht="14.4">
      <c r="A335" s="196" t="s">
        <v>1069</v>
      </c>
      <c r="B335" s="262" t="s">
        <v>74</v>
      </c>
      <c r="C335" s="262"/>
      <c r="D335" s="262"/>
      <c r="E335" s="262"/>
      <c r="F335" s="315"/>
      <c r="G335" s="309"/>
    </row>
    <row r="336" spans="1:7" ht="79.2">
      <c r="A336" s="156" t="s">
        <v>1070</v>
      </c>
      <c r="B336" s="99" t="s">
        <v>1172</v>
      </c>
      <c r="C336" s="189" t="s">
        <v>637</v>
      </c>
      <c r="D336" s="55">
        <v>5</v>
      </c>
      <c r="E336" s="58"/>
      <c r="F336" s="198"/>
      <c r="G336" s="309"/>
    </row>
    <row r="337" spans="1:7" ht="45.6" customHeight="1">
      <c r="A337" s="156" t="s">
        <v>1071</v>
      </c>
      <c r="B337" s="91" t="s">
        <v>1173</v>
      </c>
      <c r="C337" s="189" t="s">
        <v>637</v>
      </c>
      <c r="D337" s="55">
        <v>5</v>
      </c>
      <c r="E337" s="58"/>
      <c r="F337" s="198"/>
      <c r="G337" s="309"/>
    </row>
    <row r="338" spans="1:7" ht="92.4">
      <c r="A338" s="156" t="s">
        <v>1072</v>
      </c>
      <c r="B338" s="99" t="s">
        <v>130</v>
      </c>
      <c r="C338" s="189" t="s">
        <v>637</v>
      </c>
      <c r="D338" s="55">
        <v>2</v>
      </c>
      <c r="E338" s="58"/>
      <c r="F338" s="198"/>
      <c r="G338" s="309"/>
    </row>
    <row r="339" spans="1:7" ht="39.6">
      <c r="A339" s="156" t="s">
        <v>1073</v>
      </c>
      <c r="B339" s="91" t="s">
        <v>748</v>
      </c>
      <c r="C339" s="189" t="s">
        <v>637</v>
      </c>
      <c r="D339" s="55">
        <v>2</v>
      </c>
      <c r="E339" s="58"/>
      <c r="F339" s="198"/>
      <c r="G339" s="309"/>
    </row>
    <row r="340" spans="1:7" ht="39.6">
      <c r="A340" s="156" t="s">
        <v>1074</v>
      </c>
      <c r="B340" s="91" t="s">
        <v>1171</v>
      </c>
      <c r="C340" s="189" t="s">
        <v>637</v>
      </c>
      <c r="D340" s="55">
        <v>7</v>
      </c>
      <c r="E340" s="58"/>
      <c r="F340" s="198"/>
      <c r="G340" s="309"/>
    </row>
    <row r="341" spans="1:7" ht="79.8">
      <c r="A341" s="156" t="s">
        <v>1075</v>
      </c>
      <c r="B341" s="92" t="s">
        <v>749</v>
      </c>
      <c r="C341" s="157" t="s">
        <v>1176</v>
      </c>
      <c r="D341" s="55">
        <v>1</v>
      </c>
      <c r="E341" s="58"/>
      <c r="F341" s="198"/>
      <c r="G341" s="309"/>
    </row>
    <row r="342" spans="1:7" ht="27">
      <c r="A342" s="156" t="s">
        <v>1169</v>
      </c>
      <c r="B342" s="92" t="s">
        <v>1081</v>
      </c>
      <c r="C342" s="157" t="s">
        <v>1176</v>
      </c>
      <c r="D342" s="55">
        <v>1</v>
      </c>
      <c r="E342" s="58"/>
      <c r="F342" s="198"/>
      <c r="G342" s="309"/>
    </row>
    <row r="343" spans="1:7" ht="14.4">
      <c r="A343" s="196" t="s">
        <v>1076</v>
      </c>
      <c r="B343" s="323" t="s">
        <v>944</v>
      </c>
      <c r="C343" s="262"/>
      <c r="D343" s="262"/>
      <c r="E343" s="262"/>
      <c r="F343" s="315"/>
      <c r="G343" s="309"/>
    </row>
    <row r="344" spans="1:7" ht="40.200000000000003">
      <c r="A344" s="197" t="s">
        <v>1078</v>
      </c>
      <c r="B344" s="110" t="s">
        <v>1077</v>
      </c>
      <c r="C344" s="157" t="s">
        <v>637</v>
      </c>
      <c r="D344" s="55">
        <v>2</v>
      </c>
      <c r="E344" s="58"/>
      <c r="F344" s="198"/>
      <c r="G344" s="309"/>
    </row>
    <row r="345" spans="1:7" ht="27">
      <c r="A345" s="197" t="s">
        <v>1079</v>
      </c>
      <c r="B345" s="110" t="s">
        <v>590</v>
      </c>
      <c r="C345" s="157" t="s">
        <v>637</v>
      </c>
      <c r="D345" s="55">
        <v>2</v>
      </c>
      <c r="E345" s="203"/>
      <c r="F345" s="198"/>
      <c r="G345" s="309"/>
    </row>
    <row r="346" spans="1:7" ht="14.4">
      <c r="A346" s="197" t="s">
        <v>1080</v>
      </c>
      <c r="B346" s="110" t="s">
        <v>323</v>
      </c>
      <c r="C346" s="157" t="s">
        <v>637</v>
      </c>
      <c r="D346" s="55">
        <v>1</v>
      </c>
      <c r="E346" s="58"/>
      <c r="F346" s="58"/>
      <c r="G346" s="309"/>
    </row>
    <row r="347" spans="1:7" ht="14.4">
      <c r="A347" s="197" t="s">
        <v>1091</v>
      </c>
      <c r="B347" s="110" t="s">
        <v>951</v>
      </c>
      <c r="C347" s="157" t="s">
        <v>637</v>
      </c>
      <c r="D347" s="55">
        <v>2</v>
      </c>
      <c r="E347" s="58"/>
      <c r="F347" s="58"/>
      <c r="G347" s="309"/>
    </row>
    <row r="348" spans="1:7" ht="14.4">
      <c r="A348" s="197" t="s">
        <v>1092</v>
      </c>
      <c r="B348" s="110" t="s">
        <v>953</v>
      </c>
      <c r="C348" s="157" t="s">
        <v>637</v>
      </c>
      <c r="D348" s="55">
        <v>2</v>
      </c>
      <c r="E348" s="58"/>
      <c r="F348" s="58"/>
      <c r="G348" s="309"/>
    </row>
    <row r="349" spans="1:7" ht="14.4">
      <c r="A349" s="197" t="s">
        <v>1093</v>
      </c>
      <c r="B349" s="110" t="s">
        <v>954</v>
      </c>
      <c r="C349" s="157" t="s">
        <v>637</v>
      </c>
      <c r="D349" s="55">
        <v>2</v>
      </c>
      <c r="E349" s="58"/>
      <c r="F349" s="58"/>
      <c r="G349" s="309"/>
    </row>
    <row r="350" spans="1:7" ht="14.4">
      <c r="A350" s="3">
        <v>4</v>
      </c>
      <c r="B350" s="328" t="s">
        <v>597</v>
      </c>
      <c r="C350" s="329"/>
      <c r="D350" s="329"/>
      <c r="E350" s="329"/>
      <c r="F350" s="329"/>
      <c r="G350" s="213"/>
    </row>
    <row r="351" spans="1:7" ht="14.4">
      <c r="A351" s="51">
        <v>4.0999999999999996</v>
      </c>
      <c r="B351" s="267" t="s">
        <v>598</v>
      </c>
      <c r="C351" s="267"/>
      <c r="D351" s="267"/>
      <c r="E351" s="267"/>
      <c r="F351" s="267"/>
      <c r="G351" s="309"/>
    </row>
    <row r="352" spans="1:7" ht="66">
      <c r="A352" s="52" t="s">
        <v>599</v>
      </c>
      <c r="B352" s="91" t="s">
        <v>1087</v>
      </c>
      <c r="C352" s="189" t="s">
        <v>637</v>
      </c>
      <c r="D352" s="55">
        <v>2</v>
      </c>
      <c r="E352" s="58"/>
      <c r="F352" s="58"/>
      <c r="G352" s="309"/>
    </row>
    <row r="353" spans="1:7" ht="43.2" customHeight="1">
      <c r="A353" s="52" t="s">
        <v>603</v>
      </c>
      <c r="B353" s="91" t="s">
        <v>1085</v>
      </c>
      <c r="C353" s="157" t="s">
        <v>215</v>
      </c>
      <c r="D353" s="55">
        <f>9.91+1.38</f>
        <v>11.29</v>
      </c>
      <c r="E353" s="58"/>
      <c r="F353" s="58"/>
      <c r="G353" s="309"/>
    </row>
    <row r="354" spans="1:7" ht="39.6">
      <c r="A354" s="52" t="s">
        <v>605</v>
      </c>
      <c r="B354" s="91" t="s">
        <v>1086</v>
      </c>
      <c r="C354" s="157" t="s">
        <v>215</v>
      </c>
      <c r="D354" s="55">
        <v>25.51</v>
      </c>
      <c r="E354" s="58"/>
      <c r="F354" s="58"/>
      <c r="G354" s="309"/>
    </row>
    <row r="355" spans="1:7" ht="14.4">
      <c r="A355" s="51">
        <v>4.2</v>
      </c>
      <c r="B355" s="267" t="s">
        <v>607</v>
      </c>
      <c r="C355" s="267"/>
      <c r="D355" s="267"/>
      <c r="E355" s="267"/>
      <c r="F355" s="267"/>
      <c r="G355" s="309"/>
    </row>
    <row r="356" spans="1:7" ht="52.8">
      <c r="A356" s="52" t="s">
        <v>608</v>
      </c>
      <c r="B356" s="99" t="s">
        <v>1196</v>
      </c>
      <c r="C356" s="189" t="s">
        <v>637</v>
      </c>
      <c r="D356" s="55">
        <v>6</v>
      </c>
      <c r="E356" s="58"/>
      <c r="F356" s="58"/>
      <c r="G356" s="309"/>
    </row>
    <row r="357" spans="1:7" ht="26.4">
      <c r="A357" s="52" t="s">
        <v>610</v>
      </c>
      <c r="B357" s="91" t="s">
        <v>611</v>
      </c>
      <c r="C357" s="157" t="s">
        <v>215</v>
      </c>
      <c r="D357" s="55">
        <f>8.72+10.7+14.58+9.32</f>
        <v>43.32</v>
      </c>
      <c r="E357" s="58"/>
      <c r="F357" s="58"/>
      <c r="G357" s="309"/>
    </row>
    <row r="358" spans="1:7" ht="26.4">
      <c r="A358" s="52" t="s">
        <v>612</v>
      </c>
      <c r="B358" s="91" t="s">
        <v>1195</v>
      </c>
      <c r="C358" s="157" t="s">
        <v>215</v>
      </c>
      <c r="D358" s="55">
        <v>4</v>
      </c>
      <c r="E358" s="151"/>
      <c r="F358" s="58"/>
      <c r="G358" s="309"/>
    </row>
    <row r="359" spans="1:7" ht="14.4">
      <c r="A359" s="51">
        <v>4.3</v>
      </c>
      <c r="B359" s="267" t="s">
        <v>614</v>
      </c>
      <c r="C359" s="267"/>
      <c r="D359" s="267"/>
      <c r="E359" s="267"/>
      <c r="F359" s="267"/>
      <c r="G359" s="309"/>
    </row>
    <row r="360" spans="1:7" ht="68.400000000000006" customHeight="1">
      <c r="A360" s="52" t="s">
        <v>615</v>
      </c>
      <c r="B360" s="111" t="s">
        <v>1094</v>
      </c>
      <c r="C360" s="189" t="s">
        <v>637</v>
      </c>
      <c r="D360" s="55">
        <v>8</v>
      </c>
      <c r="E360" s="58"/>
      <c r="F360" s="58"/>
      <c r="G360" s="309"/>
    </row>
    <row r="361" spans="1:7" ht="27">
      <c r="A361" s="52" t="s">
        <v>617</v>
      </c>
      <c r="B361" s="111" t="s">
        <v>1098</v>
      </c>
      <c r="C361" s="157" t="s">
        <v>215</v>
      </c>
      <c r="D361" s="55">
        <v>12.7</v>
      </c>
      <c r="E361" s="58"/>
      <c r="F361" s="58"/>
      <c r="G361" s="309"/>
    </row>
    <row r="362" spans="1:7" ht="39.6">
      <c r="A362" s="52" t="s">
        <v>619</v>
      </c>
      <c r="B362" s="99" t="s">
        <v>618</v>
      </c>
      <c r="C362" s="189" t="s">
        <v>637</v>
      </c>
      <c r="D362" s="55">
        <v>3</v>
      </c>
      <c r="E362" s="58"/>
      <c r="F362" s="58"/>
      <c r="G362" s="309"/>
    </row>
    <row r="363" spans="1:7" ht="26.4">
      <c r="A363" s="52" t="s">
        <v>621</v>
      </c>
      <c r="B363" s="91" t="s">
        <v>1096</v>
      </c>
      <c r="C363" s="157" t="s">
        <v>215</v>
      </c>
      <c r="D363" s="150">
        <f>6.7+3.32+3.32+12.25+7.1+6.05+7.45</f>
        <v>46.19</v>
      </c>
      <c r="E363" s="58"/>
      <c r="F363" s="58"/>
      <c r="G363" s="309"/>
    </row>
    <row r="364" spans="1:7" ht="14.4">
      <c r="A364" s="3">
        <v>5</v>
      </c>
      <c r="B364" s="272" t="s">
        <v>625</v>
      </c>
      <c r="C364" s="273"/>
      <c r="D364" s="273"/>
      <c r="E364" s="273"/>
      <c r="F364" s="273"/>
      <c r="G364" s="213"/>
    </row>
    <row r="365" spans="1:7" ht="14.4">
      <c r="A365" s="214">
        <v>5.0999999999999996</v>
      </c>
      <c r="B365" s="289" t="s">
        <v>626</v>
      </c>
      <c r="C365" s="289"/>
      <c r="D365" s="289"/>
      <c r="E365" s="289"/>
      <c r="F365" s="290"/>
      <c r="G365" s="298"/>
    </row>
    <row r="366" spans="1:7" ht="87.6" customHeight="1">
      <c r="A366" s="215" t="s">
        <v>627</v>
      </c>
      <c r="B366" s="217" t="s">
        <v>1097</v>
      </c>
      <c r="C366" s="189" t="s">
        <v>12</v>
      </c>
      <c r="D366" s="55">
        <v>50.68</v>
      </c>
      <c r="E366" s="58"/>
      <c r="F366" s="58"/>
      <c r="G366" s="298"/>
    </row>
    <row r="367" spans="1:7" ht="26.4">
      <c r="A367" s="215" t="s">
        <v>1168</v>
      </c>
      <c r="B367" s="95" t="s">
        <v>720</v>
      </c>
      <c r="C367" s="189" t="s">
        <v>12</v>
      </c>
      <c r="D367" s="55">
        <v>57.94</v>
      </c>
      <c r="E367" s="58"/>
      <c r="F367" s="58"/>
      <c r="G367" s="298"/>
    </row>
    <row r="368" spans="1:7" ht="39.6">
      <c r="A368" s="215" t="s">
        <v>1174</v>
      </c>
      <c r="B368" s="95" t="s">
        <v>1170</v>
      </c>
      <c r="C368" s="189" t="s">
        <v>637</v>
      </c>
      <c r="D368" s="55">
        <v>5</v>
      </c>
      <c r="E368" s="58"/>
      <c r="F368" s="198"/>
      <c r="G368" s="298"/>
    </row>
    <row r="369" spans="1:7" ht="14.4">
      <c r="A369" s="214">
        <v>5.2</v>
      </c>
      <c r="B369" s="218" t="s">
        <v>629</v>
      </c>
      <c r="C369" s="219"/>
      <c r="D369" s="220"/>
      <c r="E369" s="221"/>
      <c r="F369" s="234"/>
      <c r="G369" s="298"/>
    </row>
    <row r="370" spans="1:7" ht="14.4">
      <c r="A370" s="215" t="s">
        <v>630</v>
      </c>
      <c r="B370" s="99" t="s">
        <v>632</v>
      </c>
      <c r="C370" s="189" t="s">
        <v>637</v>
      </c>
      <c r="D370" s="55">
        <v>1</v>
      </c>
      <c r="E370" s="58"/>
      <c r="F370" s="58"/>
      <c r="G370" s="298"/>
    </row>
    <row r="371" spans="1:7" ht="14.4">
      <c r="A371" s="215" t="s">
        <v>631</v>
      </c>
      <c r="B371" s="91" t="s">
        <v>1193</v>
      </c>
      <c r="C371" s="189" t="s">
        <v>1176</v>
      </c>
      <c r="D371" s="55">
        <v>1</v>
      </c>
      <c r="E371" s="58"/>
      <c r="F371" s="58"/>
      <c r="G371" s="298"/>
    </row>
    <row r="372" spans="1:7" ht="14.4">
      <c r="A372" s="215" t="s">
        <v>633</v>
      </c>
      <c r="B372" s="99" t="s">
        <v>636</v>
      </c>
      <c r="C372" s="189" t="s">
        <v>637</v>
      </c>
      <c r="D372" s="55">
        <v>2</v>
      </c>
      <c r="E372" s="58"/>
      <c r="F372" s="58"/>
      <c r="G372" s="298"/>
    </row>
    <row r="373" spans="1:7" ht="26.4">
      <c r="A373" s="215" t="s">
        <v>635</v>
      </c>
      <c r="B373" s="99" t="s">
        <v>1088</v>
      </c>
      <c r="C373" s="189" t="s">
        <v>12</v>
      </c>
      <c r="D373" s="55">
        <f>(9*0.36)+0.785+0.785+(11*0.125)</f>
        <v>6.1849999999999996</v>
      </c>
      <c r="E373" s="58"/>
      <c r="F373" s="58"/>
      <c r="G373" s="298"/>
    </row>
    <row r="374" spans="1:7" ht="14.4">
      <c r="A374" s="214">
        <v>5.3</v>
      </c>
      <c r="B374" s="291" t="s">
        <v>638</v>
      </c>
      <c r="C374" s="291"/>
      <c r="D374" s="291"/>
      <c r="E374" s="291"/>
      <c r="F374" s="292"/>
      <c r="G374" s="298"/>
    </row>
    <row r="375" spans="1:7" ht="26.4">
      <c r="A375" s="215" t="s">
        <v>639</v>
      </c>
      <c r="B375" s="91" t="s">
        <v>1194</v>
      </c>
      <c r="C375" s="189" t="s">
        <v>12</v>
      </c>
      <c r="D375" s="55">
        <v>55</v>
      </c>
      <c r="E375" s="58"/>
      <c r="F375" s="58"/>
      <c r="G375" s="298"/>
    </row>
    <row r="376" spans="1:7" ht="26.4">
      <c r="A376" s="215" t="s">
        <v>1090</v>
      </c>
      <c r="B376" s="91" t="s">
        <v>1089</v>
      </c>
      <c r="C376" s="189" t="s">
        <v>12</v>
      </c>
      <c r="D376" s="55">
        <v>55</v>
      </c>
      <c r="E376" s="58"/>
      <c r="F376" s="58"/>
      <c r="G376" s="298"/>
    </row>
    <row r="377" spans="1:7" ht="14.4">
      <c r="A377" s="214">
        <v>5.4</v>
      </c>
      <c r="B377" s="291" t="s">
        <v>1165</v>
      </c>
      <c r="C377" s="289"/>
      <c r="D377" s="289"/>
      <c r="E377" s="289"/>
      <c r="F377" s="290"/>
      <c r="G377" s="298"/>
    </row>
    <row r="378" spans="1:7" ht="14.4">
      <c r="A378" s="215" t="s">
        <v>642</v>
      </c>
      <c r="B378" s="99" t="s">
        <v>755</v>
      </c>
      <c r="C378" s="189" t="s">
        <v>12</v>
      </c>
      <c r="D378" s="55">
        <v>300</v>
      </c>
      <c r="E378" s="58"/>
      <c r="F378" s="58"/>
      <c r="G378" s="298"/>
    </row>
    <row r="379" spans="1:7" ht="14.4">
      <c r="A379" s="215" t="s">
        <v>643</v>
      </c>
      <c r="B379" s="99" t="s">
        <v>1109</v>
      </c>
      <c r="C379" s="189" t="s">
        <v>12</v>
      </c>
      <c r="D379" s="55">
        <v>127.75</v>
      </c>
      <c r="E379" s="58"/>
      <c r="F379" s="58"/>
      <c r="G379" s="298"/>
    </row>
    <row r="380" spans="1:7" ht="14.4">
      <c r="A380" s="215" t="s">
        <v>645</v>
      </c>
      <c r="B380" s="99" t="s">
        <v>644</v>
      </c>
      <c r="C380" s="189" t="s">
        <v>1176</v>
      </c>
      <c r="D380" s="55">
        <v>1</v>
      </c>
      <c r="E380" s="58"/>
      <c r="F380" s="58"/>
      <c r="G380" s="298"/>
    </row>
    <row r="381" spans="1:7" ht="14.4">
      <c r="A381" s="215" t="s">
        <v>647</v>
      </c>
      <c r="B381" s="91" t="s">
        <v>1095</v>
      </c>
      <c r="C381" s="189" t="s">
        <v>12</v>
      </c>
      <c r="D381" s="55">
        <v>108</v>
      </c>
      <c r="E381" s="58"/>
      <c r="F381" s="58"/>
      <c r="G381" s="298"/>
    </row>
    <row r="382" spans="1:7" ht="26.4">
      <c r="A382" s="215" t="s">
        <v>648</v>
      </c>
      <c r="B382" s="91" t="s">
        <v>1099</v>
      </c>
      <c r="C382" s="189" t="s">
        <v>12</v>
      </c>
      <c r="D382" s="55">
        <v>108</v>
      </c>
      <c r="E382" s="58"/>
      <c r="F382" s="58"/>
      <c r="G382" s="298"/>
    </row>
    <row r="383" spans="1:7" ht="14.4">
      <c r="A383" s="214">
        <v>5.5</v>
      </c>
      <c r="B383" s="307" t="s">
        <v>1178</v>
      </c>
      <c r="C383" s="308"/>
      <c r="D383" s="308"/>
      <c r="E383" s="308"/>
      <c r="F383" s="308"/>
      <c r="G383" s="298"/>
    </row>
    <row r="384" spans="1:7" ht="14.4">
      <c r="A384" s="216" t="s">
        <v>653</v>
      </c>
      <c r="B384" s="229" t="s">
        <v>1187</v>
      </c>
      <c r="C384" s="189" t="s">
        <v>732</v>
      </c>
      <c r="D384" s="55">
        <v>1</v>
      </c>
      <c r="E384" s="58"/>
      <c r="F384" s="58"/>
      <c r="G384" s="298"/>
    </row>
    <row r="385" spans="1:7" ht="14.4">
      <c r="A385" s="216" t="s">
        <v>655</v>
      </c>
      <c r="B385" s="229" t="s">
        <v>1188</v>
      </c>
      <c r="C385" s="189" t="s">
        <v>12</v>
      </c>
      <c r="D385" s="55">
        <f>(11.5+2.8)*2</f>
        <v>28.6</v>
      </c>
      <c r="E385" s="58"/>
      <c r="F385" s="58"/>
      <c r="G385" s="298"/>
    </row>
    <row r="386" spans="1:7" ht="14.4">
      <c r="A386" s="216" t="s">
        <v>658</v>
      </c>
      <c r="B386" s="229" t="s">
        <v>1189</v>
      </c>
      <c r="C386" s="189" t="s">
        <v>200</v>
      </c>
      <c r="D386" s="55">
        <f>1.3*(11.5+2.8)*1.4</f>
        <v>26.026</v>
      </c>
      <c r="E386" s="58"/>
      <c r="F386" s="58"/>
      <c r="G386" s="298"/>
    </row>
    <row r="387" spans="1:7" ht="14.4">
      <c r="A387" s="216" t="s">
        <v>660</v>
      </c>
      <c r="B387" s="224" t="s">
        <v>1114</v>
      </c>
      <c r="C387" s="189" t="s">
        <v>200</v>
      </c>
      <c r="D387" s="55">
        <f>(11.5+2.8)*1.4*0.3</f>
        <v>6.0059999999999993</v>
      </c>
      <c r="E387" s="58"/>
      <c r="F387" s="58"/>
      <c r="G387" s="298"/>
    </row>
    <row r="388" spans="1:7" ht="14.4">
      <c r="A388" s="216" t="s">
        <v>662</v>
      </c>
      <c r="B388" s="91" t="s">
        <v>1190</v>
      </c>
      <c r="C388" s="189" t="s">
        <v>200</v>
      </c>
      <c r="D388" s="55">
        <f>(11.5+2.8)*0.82</f>
        <v>11.725999999999999</v>
      </c>
      <c r="E388" s="58"/>
      <c r="F388" s="58"/>
      <c r="G388" s="298"/>
    </row>
    <row r="389" spans="1:7" ht="14.4">
      <c r="A389" s="216" t="s">
        <v>664</v>
      </c>
      <c r="B389" s="229" t="s">
        <v>1116</v>
      </c>
      <c r="C389" s="189" t="s">
        <v>637</v>
      </c>
      <c r="D389" s="55">
        <v>4</v>
      </c>
      <c r="E389" s="58"/>
      <c r="F389" s="58"/>
      <c r="G389" s="298"/>
    </row>
    <row r="390" spans="1:7" ht="26.4">
      <c r="A390" s="216" t="s">
        <v>666</v>
      </c>
      <c r="B390" s="229" t="s">
        <v>1130</v>
      </c>
      <c r="C390" s="189" t="s">
        <v>200</v>
      </c>
      <c r="D390" s="55">
        <f>(0.4*0.4*4.3)*4</f>
        <v>2.7520000000000002</v>
      </c>
      <c r="E390" s="58"/>
      <c r="F390" s="58"/>
      <c r="G390" s="298"/>
    </row>
    <row r="391" spans="1:7" ht="14.4">
      <c r="A391" s="216" t="s">
        <v>668</v>
      </c>
      <c r="B391" s="222" t="s">
        <v>1115</v>
      </c>
      <c r="C391" s="189" t="s">
        <v>215</v>
      </c>
      <c r="D391" s="55">
        <v>5.9</v>
      </c>
      <c r="E391" s="58"/>
      <c r="F391" s="58"/>
      <c r="G391" s="298"/>
    </row>
    <row r="392" spans="1:7" ht="26.4">
      <c r="A392" s="216" t="s">
        <v>670</v>
      </c>
      <c r="B392" s="229" t="s">
        <v>1131</v>
      </c>
      <c r="C392" s="189" t="s">
        <v>12</v>
      </c>
      <c r="D392" s="55">
        <f>(3.9*4.6)</f>
        <v>17.939999999999998</v>
      </c>
      <c r="E392" s="58"/>
      <c r="F392" s="58"/>
      <c r="G392" s="298"/>
    </row>
    <row r="393" spans="1:7" ht="26.4">
      <c r="A393" s="216" t="s">
        <v>672</v>
      </c>
      <c r="B393" s="68" t="s">
        <v>1118</v>
      </c>
      <c r="C393" s="189" t="s">
        <v>12</v>
      </c>
      <c r="D393" s="55">
        <f>(3.9*3.6)*2</f>
        <v>28.08</v>
      </c>
      <c r="E393" s="58"/>
      <c r="F393" s="58"/>
      <c r="G393" s="298"/>
    </row>
    <row r="394" spans="1:7" ht="14.4">
      <c r="A394" s="216" t="s">
        <v>674</v>
      </c>
      <c r="B394" s="68" t="s">
        <v>1119</v>
      </c>
      <c r="C394" s="189" t="s">
        <v>12</v>
      </c>
      <c r="D394" s="55">
        <f>D393</f>
        <v>28.08</v>
      </c>
      <c r="E394" s="58"/>
      <c r="F394" s="58"/>
      <c r="G394" s="298"/>
    </row>
    <row r="395" spans="1:7" ht="45.6" customHeight="1">
      <c r="A395" s="216" t="s">
        <v>676</v>
      </c>
      <c r="B395" s="225" t="s">
        <v>1132</v>
      </c>
      <c r="C395" s="189" t="s">
        <v>12</v>
      </c>
      <c r="D395" s="55">
        <f>D393</f>
        <v>28.08</v>
      </c>
      <c r="E395" s="58"/>
      <c r="F395" s="58"/>
      <c r="G395" s="298"/>
    </row>
    <row r="396" spans="1:7" ht="108.6" customHeight="1">
      <c r="A396" s="216" t="s">
        <v>1137</v>
      </c>
      <c r="B396" s="229" t="s">
        <v>1133</v>
      </c>
      <c r="C396" s="189" t="s">
        <v>12</v>
      </c>
      <c r="D396" s="55">
        <v>12.9</v>
      </c>
      <c r="E396" s="58"/>
      <c r="F396" s="58"/>
      <c r="G396" s="298"/>
    </row>
    <row r="397" spans="1:7" ht="44.4" customHeight="1">
      <c r="A397" s="216" t="s">
        <v>1138</v>
      </c>
      <c r="B397" s="230" t="s">
        <v>1134</v>
      </c>
      <c r="C397" s="189" t="s">
        <v>12</v>
      </c>
      <c r="D397" s="55">
        <f>D396</f>
        <v>12.9</v>
      </c>
      <c r="E397" s="58"/>
      <c r="F397" s="58"/>
      <c r="G397" s="298"/>
    </row>
    <row r="398" spans="1:7" ht="66">
      <c r="A398" s="216" t="s">
        <v>1139</v>
      </c>
      <c r="B398" s="225" t="s">
        <v>1183</v>
      </c>
      <c r="C398" s="189" t="s">
        <v>215</v>
      </c>
      <c r="D398" s="55">
        <v>16.600000000000001</v>
      </c>
      <c r="E398" s="58"/>
      <c r="F398" s="58"/>
      <c r="G398" s="298"/>
    </row>
    <row r="399" spans="1:7" ht="49.8" customHeight="1">
      <c r="A399" s="216" t="s">
        <v>1140</v>
      </c>
      <c r="B399" s="229" t="s">
        <v>1135</v>
      </c>
      <c r="C399" s="189" t="s">
        <v>732</v>
      </c>
      <c r="D399" s="55">
        <v>1</v>
      </c>
      <c r="E399" s="58"/>
      <c r="F399" s="58"/>
      <c r="G399" s="298"/>
    </row>
    <row r="400" spans="1:7" ht="39.6">
      <c r="A400" s="216" t="s">
        <v>1141</v>
      </c>
      <c r="B400" s="222" t="s">
        <v>1136</v>
      </c>
      <c r="C400" s="189" t="s">
        <v>215</v>
      </c>
      <c r="D400" s="55">
        <v>8</v>
      </c>
      <c r="E400" s="58"/>
      <c r="F400" s="58"/>
      <c r="G400" s="298"/>
    </row>
    <row r="401" spans="1:9" ht="26.4">
      <c r="A401" s="216" t="s">
        <v>1142</v>
      </c>
      <c r="B401" s="229" t="s">
        <v>1180</v>
      </c>
      <c r="C401" s="189" t="s">
        <v>12</v>
      </c>
      <c r="D401" s="55">
        <f>107.33+4.75</f>
        <v>112.08</v>
      </c>
      <c r="E401" s="58"/>
      <c r="F401" s="58"/>
      <c r="G401" s="298"/>
    </row>
    <row r="402" spans="1:9" ht="31.8" customHeight="1">
      <c r="A402" s="216" t="s">
        <v>1143</v>
      </c>
      <c r="B402" s="231" t="s">
        <v>1179</v>
      </c>
      <c r="C402" s="189" t="s">
        <v>732</v>
      </c>
      <c r="D402" s="55">
        <v>1</v>
      </c>
      <c r="E402" s="58"/>
      <c r="F402" s="58"/>
      <c r="G402" s="298"/>
    </row>
    <row r="403" spans="1:9" ht="14.4">
      <c r="A403" s="216" t="s">
        <v>1144</v>
      </c>
      <c r="B403" s="229" t="s">
        <v>1184</v>
      </c>
      <c r="C403" s="189" t="s">
        <v>637</v>
      </c>
      <c r="D403" s="55">
        <v>2</v>
      </c>
      <c r="E403" s="58"/>
      <c r="F403" s="58"/>
      <c r="G403" s="298"/>
    </row>
    <row r="404" spans="1:9" ht="14.4">
      <c r="A404" s="216" t="s">
        <v>1145</v>
      </c>
      <c r="B404" s="229" t="s">
        <v>1185</v>
      </c>
      <c r="C404" s="189" t="s">
        <v>637</v>
      </c>
      <c r="D404" s="55">
        <v>1</v>
      </c>
      <c r="E404" s="58"/>
      <c r="F404" s="58"/>
      <c r="G404" s="298"/>
    </row>
    <row r="405" spans="1:9" ht="14.4">
      <c r="A405" s="216" t="s">
        <v>1146</v>
      </c>
      <c r="B405" s="229" t="s">
        <v>1186</v>
      </c>
      <c r="C405" s="189" t="s">
        <v>637</v>
      </c>
      <c r="D405" s="55">
        <v>1</v>
      </c>
      <c r="E405" s="58"/>
      <c r="F405" s="58"/>
      <c r="G405" s="298"/>
    </row>
    <row r="406" spans="1:9" ht="72.599999999999994" customHeight="1">
      <c r="A406" s="216" t="s">
        <v>1147</v>
      </c>
      <c r="B406" s="229" t="s">
        <v>1182</v>
      </c>
      <c r="C406" s="189" t="s">
        <v>637</v>
      </c>
      <c r="D406" s="55">
        <v>1</v>
      </c>
      <c r="E406" s="58"/>
      <c r="F406" s="58"/>
      <c r="G406" s="298"/>
    </row>
    <row r="407" spans="1:9" ht="14.4">
      <c r="A407" s="214">
        <v>5.6</v>
      </c>
      <c r="B407" s="307" t="s">
        <v>1129</v>
      </c>
      <c r="C407" s="308"/>
      <c r="D407" s="308"/>
      <c r="E407" s="308"/>
      <c r="F407" s="308"/>
      <c r="G407" s="298"/>
      <c r="I407" s="30"/>
    </row>
    <row r="408" spans="1:9" ht="14.4">
      <c r="A408" s="216" t="s">
        <v>679</v>
      </c>
      <c r="B408" s="222" t="s">
        <v>1110</v>
      </c>
      <c r="C408" s="189" t="s">
        <v>215</v>
      </c>
      <c r="D408" s="55">
        <f>21.86+30.24+0.4</f>
        <v>52.499999999999993</v>
      </c>
      <c r="E408" s="58"/>
      <c r="F408" s="58"/>
      <c r="G408" s="298"/>
      <c r="I408" s="30"/>
    </row>
    <row r="409" spans="1:9" ht="14.4">
      <c r="A409" s="216" t="s">
        <v>681</v>
      </c>
      <c r="B409" s="222" t="s">
        <v>1113</v>
      </c>
      <c r="C409" s="189" t="s">
        <v>200</v>
      </c>
      <c r="D409" s="55">
        <f>(6+6+5.05+6.01+6+6+6.68+1)*1.3*1.4</f>
        <v>77.786799999999999</v>
      </c>
      <c r="E409" s="58"/>
      <c r="F409" s="58"/>
      <c r="G409" s="298"/>
      <c r="I409" s="30"/>
    </row>
    <row r="410" spans="1:9" ht="14.4">
      <c r="A410" s="216" t="s">
        <v>683</v>
      </c>
      <c r="B410" s="224" t="s">
        <v>1114</v>
      </c>
      <c r="C410" s="189" t="s">
        <v>200</v>
      </c>
      <c r="D410" s="55">
        <f>1.4*0.3*(6+6+5.05+6.01+6+6+6.68+1)</f>
        <v>17.950800000000001</v>
      </c>
      <c r="E410" s="58"/>
      <c r="F410" s="58"/>
      <c r="G410" s="298"/>
      <c r="I410" s="30"/>
    </row>
    <row r="411" spans="1:9" ht="14.4">
      <c r="A411" s="216" t="s">
        <v>685</v>
      </c>
      <c r="B411" s="227" t="s">
        <v>1190</v>
      </c>
      <c r="C411" s="189" t="s">
        <v>200</v>
      </c>
      <c r="D411" s="55">
        <f>(6+6+5.05+6.01+6+6+6.68+1)*0.82</f>
        <v>35.046799999999998</v>
      </c>
      <c r="E411" s="58"/>
      <c r="F411" s="58"/>
      <c r="G411" s="298"/>
      <c r="I411" s="30"/>
    </row>
    <row r="412" spans="1:9" ht="14.4">
      <c r="A412" s="216" t="s">
        <v>687</v>
      </c>
      <c r="B412" s="229" t="s">
        <v>1116</v>
      </c>
      <c r="C412" s="189" t="s">
        <v>637</v>
      </c>
      <c r="D412" s="55">
        <v>7</v>
      </c>
      <c r="E412" s="58"/>
      <c r="F412" s="58"/>
      <c r="G412" s="298"/>
      <c r="I412" s="30"/>
    </row>
    <row r="413" spans="1:9" ht="31.8" customHeight="1">
      <c r="A413" s="216" t="s">
        <v>1123</v>
      </c>
      <c r="B413" s="229" t="s">
        <v>1120</v>
      </c>
      <c r="C413" s="189" t="s">
        <v>200</v>
      </c>
      <c r="D413" s="55">
        <f>7*(0.4*0.4*4.3)</f>
        <v>4.8160000000000007</v>
      </c>
      <c r="E413" s="58"/>
      <c r="F413" s="58"/>
      <c r="G413" s="298"/>
      <c r="I413" s="30"/>
    </row>
    <row r="414" spans="1:9" ht="14.4">
      <c r="A414" s="216" t="s">
        <v>1124</v>
      </c>
      <c r="B414" s="222" t="s">
        <v>1115</v>
      </c>
      <c r="C414" s="189" t="s">
        <v>215</v>
      </c>
      <c r="D414" s="55">
        <f>6+6+5.05+6.01+6+6+6.68+1</f>
        <v>42.74</v>
      </c>
      <c r="E414" s="58"/>
      <c r="F414" s="58"/>
      <c r="G414" s="298"/>
      <c r="I414" s="30"/>
    </row>
    <row r="415" spans="1:9" ht="26.4">
      <c r="A415" s="216" t="s">
        <v>1125</v>
      </c>
      <c r="B415" s="228" t="s">
        <v>1117</v>
      </c>
      <c r="C415" s="189" t="s">
        <v>12</v>
      </c>
      <c r="D415" s="55">
        <f>((6+6+5.05+6.01+6+6+6.68+1)*1.4)</f>
        <v>59.835999999999999</v>
      </c>
      <c r="E415" s="58"/>
      <c r="F415" s="58"/>
      <c r="G415" s="298"/>
      <c r="I415" s="30"/>
    </row>
    <row r="416" spans="1:9" ht="26.4">
      <c r="A416" s="216" t="s">
        <v>1126</v>
      </c>
      <c r="B416" s="225" t="s">
        <v>1118</v>
      </c>
      <c r="C416" s="189" t="s">
        <v>12</v>
      </c>
      <c r="D416" s="55">
        <f>((6+6+5.05+6.01+6+6+6.68+1)*0.8)</f>
        <v>34.192</v>
      </c>
      <c r="E416" s="58"/>
      <c r="F416" s="58"/>
      <c r="G416" s="298"/>
      <c r="I416" s="30"/>
    </row>
    <row r="417" spans="1:9" ht="14.4">
      <c r="A417" s="216" t="s">
        <v>1127</v>
      </c>
      <c r="B417" s="68" t="s">
        <v>1119</v>
      </c>
      <c r="C417" s="189" t="s">
        <v>12</v>
      </c>
      <c r="D417" s="55">
        <f>D416*2</f>
        <v>68.384</v>
      </c>
      <c r="E417" s="58"/>
      <c r="F417" s="58"/>
      <c r="G417" s="298"/>
      <c r="I417" s="30"/>
    </row>
    <row r="418" spans="1:9" ht="39.6">
      <c r="A418" s="216" t="s">
        <v>1128</v>
      </c>
      <c r="B418" s="225" t="s">
        <v>1121</v>
      </c>
      <c r="C418" s="189" t="s">
        <v>12</v>
      </c>
      <c r="D418" s="55">
        <f>D417</f>
        <v>68.384</v>
      </c>
      <c r="E418" s="58"/>
      <c r="F418" s="58"/>
      <c r="G418" s="298"/>
      <c r="I418" s="30"/>
    </row>
    <row r="419" spans="1:9" ht="14.4">
      <c r="A419" s="216" t="s">
        <v>1181</v>
      </c>
      <c r="B419" s="226" t="s">
        <v>1122</v>
      </c>
      <c r="C419" s="189" t="s">
        <v>215</v>
      </c>
      <c r="D419" s="55">
        <f>6+6+5.05+6.01+6+6+6.68+1</f>
        <v>42.74</v>
      </c>
      <c r="E419" s="58"/>
      <c r="F419" s="58"/>
      <c r="G419" s="298"/>
    </row>
    <row r="420" spans="1:9" ht="14.4">
      <c r="A420" s="31">
        <v>5.7</v>
      </c>
      <c r="B420" s="293" t="s">
        <v>652</v>
      </c>
      <c r="C420" s="294"/>
      <c r="D420" s="294"/>
      <c r="E420" s="294"/>
      <c r="F420" s="294"/>
      <c r="G420" s="298"/>
    </row>
    <row r="421" spans="1:9" ht="46.2" customHeight="1">
      <c r="A421" s="232" t="s">
        <v>690</v>
      </c>
      <c r="B421" s="11" t="s">
        <v>1191</v>
      </c>
      <c r="C421" s="189" t="s">
        <v>732</v>
      </c>
      <c r="D421" s="55">
        <v>1</v>
      </c>
      <c r="E421" s="58"/>
      <c r="F421" s="58"/>
      <c r="G421" s="298"/>
    </row>
    <row r="422" spans="1:9" ht="52.8">
      <c r="A422" s="232" t="s">
        <v>692</v>
      </c>
      <c r="B422" s="11" t="s">
        <v>1192</v>
      </c>
      <c r="C422" s="189" t="s">
        <v>215</v>
      </c>
      <c r="D422" s="55">
        <v>20</v>
      </c>
      <c r="E422" s="58"/>
      <c r="F422" s="58"/>
      <c r="G422" s="298"/>
    </row>
    <row r="423" spans="1:9" ht="39.6">
      <c r="A423" s="232" t="s">
        <v>694</v>
      </c>
      <c r="B423" s="11" t="s">
        <v>659</v>
      </c>
      <c r="C423" s="189" t="s">
        <v>215</v>
      </c>
      <c r="D423" s="55">
        <v>38</v>
      </c>
      <c r="E423" s="58"/>
      <c r="F423" s="58"/>
      <c r="G423" s="298"/>
    </row>
    <row r="424" spans="1:9" ht="26.4">
      <c r="A424" s="232" t="s">
        <v>696</v>
      </c>
      <c r="B424" s="11" t="s">
        <v>661</v>
      </c>
      <c r="C424" s="189" t="s">
        <v>215</v>
      </c>
      <c r="D424" s="55">
        <v>23</v>
      </c>
      <c r="E424" s="58"/>
      <c r="F424" s="58"/>
      <c r="G424" s="298"/>
    </row>
    <row r="425" spans="1:9" ht="26.4">
      <c r="A425" s="232" t="s">
        <v>1148</v>
      </c>
      <c r="B425" s="11" t="s">
        <v>663</v>
      </c>
      <c r="C425" s="189" t="s">
        <v>732</v>
      </c>
      <c r="D425" s="55">
        <v>1</v>
      </c>
      <c r="E425" s="58"/>
      <c r="F425" s="58"/>
      <c r="G425" s="298"/>
    </row>
    <row r="426" spans="1:9" ht="39.6">
      <c r="A426" s="232" t="s">
        <v>1149</v>
      </c>
      <c r="B426" s="11" t="s">
        <v>665</v>
      </c>
      <c r="C426" s="189" t="s">
        <v>637</v>
      </c>
      <c r="D426" s="55">
        <v>4</v>
      </c>
      <c r="E426" s="58"/>
      <c r="F426" s="58"/>
      <c r="G426" s="298"/>
    </row>
    <row r="427" spans="1:9" ht="52.8">
      <c r="A427" s="232" t="s">
        <v>1150</v>
      </c>
      <c r="B427" s="11" t="s">
        <v>667</v>
      </c>
      <c r="C427" s="189" t="s">
        <v>637</v>
      </c>
      <c r="D427" s="55">
        <v>1</v>
      </c>
      <c r="E427" s="58"/>
      <c r="F427" s="58"/>
      <c r="G427" s="298"/>
    </row>
    <row r="428" spans="1:9" ht="26.4">
      <c r="A428" s="232" t="s">
        <v>1151</v>
      </c>
      <c r="B428" s="11" t="s">
        <v>669</v>
      </c>
      <c r="C428" s="189" t="s">
        <v>637</v>
      </c>
      <c r="D428" s="55">
        <v>8</v>
      </c>
      <c r="E428" s="58"/>
      <c r="F428" s="58"/>
      <c r="G428" s="298"/>
    </row>
    <row r="429" spans="1:9" ht="43.8" customHeight="1">
      <c r="A429" s="232" t="s">
        <v>1152</v>
      </c>
      <c r="B429" s="11" t="s">
        <v>671</v>
      </c>
      <c r="C429" s="189" t="s">
        <v>637</v>
      </c>
      <c r="D429" s="55">
        <v>1</v>
      </c>
      <c r="E429" s="58"/>
      <c r="F429" s="58"/>
      <c r="G429" s="298"/>
    </row>
    <row r="430" spans="1:9" ht="26.4">
      <c r="A430" s="232" t="s">
        <v>1153</v>
      </c>
      <c r="B430" s="11" t="s">
        <v>673</v>
      </c>
      <c r="C430" s="189" t="s">
        <v>637</v>
      </c>
      <c r="D430" s="55">
        <v>1</v>
      </c>
      <c r="E430" s="58"/>
      <c r="F430" s="58"/>
      <c r="G430" s="298"/>
    </row>
    <row r="431" spans="1:9" ht="39.6">
      <c r="A431" s="232" t="s">
        <v>1154</v>
      </c>
      <c r="B431" s="11" t="s">
        <v>675</v>
      </c>
      <c r="C431" s="189" t="s">
        <v>637</v>
      </c>
      <c r="D431" s="55">
        <v>1</v>
      </c>
      <c r="E431" s="58"/>
      <c r="F431" s="58"/>
      <c r="G431" s="298"/>
    </row>
    <row r="432" spans="1:9" ht="39.6">
      <c r="A432" s="232" t="s">
        <v>1164</v>
      </c>
      <c r="B432" s="11" t="s">
        <v>677</v>
      </c>
      <c r="C432" s="189" t="s">
        <v>637</v>
      </c>
      <c r="D432" s="55">
        <v>1</v>
      </c>
      <c r="E432" s="58"/>
      <c r="F432" s="58"/>
      <c r="G432" s="298"/>
    </row>
    <row r="433" spans="1:7" ht="14.4">
      <c r="A433" s="31">
        <v>5.8</v>
      </c>
      <c r="B433" s="293" t="s">
        <v>678</v>
      </c>
      <c r="C433" s="294"/>
      <c r="D433" s="294"/>
      <c r="E433" s="294"/>
      <c r="F433" s="294"/>
      <c r="G433" s="298"/>
    </row>
    <row r="434" spans="1:7" ht="39.6">
      <c r="A434" s="232" t="s">
        <v>1155</v>
      </c>
      <c r="B434" s="11" t="s">
        <v>680</v>
      </c>
      <c r="C434" s="208" t="s">
        <v>637</v>
      </c>
      <c r="D434" s="55">
        <v>1</v>
      </c>
      <c r="E434" s="58"/>
      <c r="F434" s="58"/>
      <c r="G434" s="298"/>
    </row>
    <row r="435" spans="1:7" ht="26.4">
      <c r="A435" s="232" t="s">
        <v>1156</v>
      </c>
      <c r="B435" s="11" t="s">
        <v>682</v>
      </c>
      <c r="C435" s="208" t="s">
        <v>637</v>
      </c>
      <c r="D435" s="55">
        <v>1</v>
      </c>
      <c r="E435" s="58"/>
      <c r="F435" s="58"/>
      <c r="G435" s="298"/>
    </row>
    <row r="436" spans="1:7" ht="26.4">
      <c r="A436" s="232" t="s">
        <v>1157</v>
      </c>
      <c r="B436" s="11" t="s">
        <v>684</v>
      </c>
      <c r="C436" s="208" t="s">
        <v>637</v>
      </c>
      <c r="D436" s="55">
        <v>2</v>
      </c>
      <c r="E436" s="58"/>
      <c r="F436" s="58"/>
      <c r="G436" s="298"/>
    </row>
    <row r="437" spans="1:7" ht="39.6">
      <c r="A437" s="232" t="s">
        <v>1158</v>
      </c>
      <c r="B437" s="11" t="s">
        <v>686</v>
      </c>
      <c r="C437" s="208" t="s">
        <v>215</v>
      </c>
      <c r="D437" s="55">
        <v>40</v>
      </c>
      <c r="E437" s="58"/>
      <c r="F437" s="58"/>
      <c r="G437" s="298"/>
    </row>
    <row r="438" spans="1:7" ht="26.4">
      <c r="A438" s="232" t="s">
        <v>1159</v>
      </c>
      <c r="B438" s="11" t="s">
        <v>688</v>
      </c>
      <c r="C438" s="208" t="s">
        <v>637</v>
      </c>
      <c r="D438" s="55">
        <v>2</v>
      </c>
      <c r="E438" s="58"/>
      <c r="F438" s="58"/>
      <c r="G438" s="298"/>
    </row>
    <row r="439" spans="1:7" ht="14.4">
      <c r="A439" s="233">
        <v>5.9</v>
      </c>
      <c r="B439" s="293" t="s">
        <v>689</v>
      </c>
      <c r="C439" s="294"/>
      <c r="D439" s="294"/>
      <c r="E439" s="294"/>
      <c r="F439" s="294"/>
      <c r="G439" s="298"/>
    </row>
    <row r="440" spans="1:7" ht="61.8" customHeight="1">
      <c r="A440" s="232" t="s">
        <v>1160</v>
      </c>
      <c r="B440" s="11" t="s">
        <v>691</v>
      </c>
      <c r="C440" s="208" t="s">
        <v>36</v>
      </c>
      <c r="D440" s="55">
        <v>20</v>
      </c>
      <c r="E440" s="58"/>
      <c r="F440" s="58"/>
      <c r="G440" s="298"/>
    </row>
    <row r="441" spans="1:7" ht="26.4">
      <c r="A441" s="232" t="s">
        <v>1161</v>
      </c>
      <c r="B441" s="11" t="s">
        <v>693</v>
      </c>
      <c r="C441" s="208" t="s">
        <v>637</v>
      </c>
      <c r="D441" s="55">
        <v>1</v>
      </c>
      <c r="E441" s="58"/>
      <c r="F441" s="58"/>
      <c r="G441" s="298"/>
    </row>
    <row r="442" spans="1:7" ht="26.4">
      <c r="A442" s="232" t="s">
        <v>1162</v>
      </c>
      <c r="B442" s="11" t="s">
        <v>695</v>
      </c>
      <c r="C442" s="208" t="s">
        <v>732</v>
      </c>
      <c r="D442" s="55">
        <v>1</v>
      </c>
      <c r="E442" s="58"/>
      <c r="F442" s="58"/>
      <c r="G442" s="298"/>
    </row>
    <row r="443" spans="1:7" ht="26.4">
      <c r="A443" s="232" t="s">
        <v>1163</v>
      </c>
      <c r="B443" s="11" t="s">
        <v>697</v>
      </c>
      <c r="C443" s="208" t="s">
        <v>732</v>
      </c>
      <c r="D443" s="55">
        <v>1</v>
      </c>
      <c r="E443" s="58"/>
      <c r="F443" s="58"/>
      <c r="G443" s="298"/>
    </row>
    <row r="444" spans="1:7" ht="14.4">
      <c r="A444" s="206">
        <v>6</v>
      </c>
      <c r="B444" s="304" t="s">
        <v>1104</v>
      </c>
      <c r="C444" s="296"/>
      <c r="D444" s="296"/>
      <c r="E444" s="305"/>
      <c r="F444" s="306"/>
      <c r="G444" s="212"/>
    </row>
    <row r="445" spans="1:7" ht="14.4">
      <c r="A445" s="134">
        <v>6.1</v>
      </c>
      <c r="B445" s="207" t="s">
        <v>1105</v>
      </c>
      <c r="C445" s="208" t="s">
        <v>732</v>
      </c>
      <c r="D445" s="209">
        <v>1</v>
      </c>
      <c r="E445" s="210"/>
      <c r="F445" s="210"/>
      <c r="G445" s="299"/>
    </row>
    <row r="446" spans="1:7" ht="27">
      <c r="A446" s="134">
        <v>6.2</v>
      </c>
      <c r="B446" s="211" t="s">
        <v>1106</v>
      </c>
      <c r="C446" s="208" t="s">
        <v>732</v>
      </c>
      <c r="D446" s="209">
        <v>1</v>
      </c>
      <c r="E446" s="210"/>
      <c r="F446" s="210"/>
      <c r="G446" s="300"/>
    </row>
    <row r="447" spans="1:7" ht="14.4">
      <c r="A447" s="134">
        <v>6.3</v>
      </c>
      <c r="B447" s="211" t="s">
        <v>1107</v>
      </c>
      <c r="C447" s="208" t="s">
        <v>732</v>
      </c>
      <c r="D447" s="209">
        <v>1</v>
      </c>
      <c r="E447" s="210"/>
      <c r="F447" s="210"/>
      <c r="G447" s="300"/>
    </row>
    <row r="448" spans="1:7" ht="15" customHeight="1">
      <c r="A448" s="134">
        <v>6.4</v>
      </c>
      <c r="B448" s="211" t="s">
        <v>1108</v>
      </c>
      <c r="C448" s="208" t="s">
        <v>732</v>
      </c>
      <c r="D448" s="209">
        <v>1</v>
      </c>
      <c r="E448" s="210"/>
      <c r="F448" s="210"/>
      <c r="G448" s="301"/>
    </row>
    <row r="449" spans="1:7" ht="15" customHeight="1">
      <c r="A449" s="295" t="s">
        <v>1100</v>
      </c>
      <c r="B449" s="296"/>
      <c r="C449" s="296"/>
      <c r="D449" s="296"/>
      <c r="E449" s="296"/>
      <c r="F449" s="297"/>
      <c r="G449" s="204"/>
    </row>
    <row r="450" spans="1:7" ht="15" customHeight="1">
      <c r="A450" s="295" t="s">
        <v>1197</v>
      </c>
      <c r="B450" s="296"/>
      <c r="C450" s="296"/>
      <c r="D450" s="296"/>
      <c r="E450" s="296"/>
      <c r="F450" s="297"/>
      <c r="G450" s="204"/>
    </row>
    <row r="451" spans="1:7" ht="15" customHeight="1">
      <c r="A451" s="295" t="s">
        <v>1198</v>
      </c>
      <c r="B451" s="296"/>
      <c r="C451" s="296"/>
      <c r="D451" s="296"/>
      <c r="E451" s="296"/>
      <c r="F451" s="297"/>
      <c r="G451" s="204"/>
    </row>
    <row r="452" spans="1:7" ht="15" customHeight="1">
      <c r="A452" s="295" t="s">
        <v>1101</v>
      </c>
      <c r="B452" s="296"/>
      <c r="C452" s="296"/>
      <c r="D452" s="296"/>
      <c r="E452" s="296"/>
      <c r="F452" s="297"/>
      <c r="G452" s="204"/>
    </row>
    <row r="453" spans="1:7" ht="15" customHeight="1">
      <c r="A453" s="295" t="s">
        <v>1199</v>
      </c>
      <c r="B453" s="296"/>
      <c r="C453" s="296"/>
      <c r="D453" s="296"/>
      <c r="E453" s="296"/>
      <c r="F453" s="297"/>
      <c r="G453" s="204"/>
    </row>
    <row r="454" spans="1:7" ht="14.4">
      <c r="A454" s="295" t="s">
        <v>1102</v>
      </c>
      <c r="B454" s="296"/>
      <c r="C454" s="296"/>
      <c r="D454" s="296"/>
      <c r="E454" s="296"/>
      <c r="F454" s="297"/>
      <c r="G454" s="205"/>
    </row>
    <row r="455" spans="1:7" ht="29.4" customHeight="1">
      <c r="A455" s="302" t="s">
        <v>1200</v>
      </c>
      <c r="B455" s="296"/>
      <c r="C455" s="296"/>
      <c r="D455" s="296"/>
      <c r="E455" s="296"/>
      <c r="F455" s="297"/>
      <c r="G455" s="205"/>
    </row>
    <row r="456" spans="1:7" ht="15" customHeight="1">
      <c r="A456" s="303" t="s">
        <v>1103</v>
      </c>
      <c r="B456" s="296"/>
      <c r="C456" s="296"/>
      <c r="D456" s="296"/>
      <c r="E456" s="296"/>
      <c r="F456" s="297"/>
      <c r="G456" s="205"/>
    </row>
  </sheetData>
  <mergeCells count="129">
    <mergeCell ref="B351:F351"/>
    <mergeCell ref="B355:F355"/>
    <mergeCell ref="B350:F350"/>
    <mergeCell ref="B359:F359"/>
    <mergeCell ref="B364:F364"/>
    <mergeCell ref="G351:G363"/>
    <mergeCell ref="B102:F102"/>
    <mergeCell ref="B154:F154"/>
    <mergeCell ref="B157:F157"/>
    <mergeCell ref="B160:F160"/>
    <mergeCell ref="B168:F168"/>
    <mergeCell ref="B170:F170"/>
    <mergeCell ref="B171:F171"/>
    <mergeCell ref="B173:F173"/>
    <mergeCell ref="B305:F305"/>
    <mergeCell ref="B307:F307"/>
    <mergeCell ref="B311:F311"/>
    <mergeCell ref="B315:F315"/>
    <mergeCell ref="B318:F318"/>
    <mergeCell ref="B320:F320"/>
    <mergeCell ref="B327:F327"/>
    <mergeCell ref="B330:F330"/>
    <mergeCell ref="B335:F335"/>
    <mergeCell ref="B343:F343"/>
    <mergeCell ref="B269:F269"/>
    <mergeCell ref="B272:F272"/>
    <mergeCell ref="B274:F274"/>
    <mergeCell ref="B280:F280"/>
    <mergeCell ref="B283:F283"/>
    <mergeCell ref="B287:F287"/>
    <mergeCell ref="B290:F290"/>
    <mergeCell ref="B299:F299"/>
    <mergeCell ref="B304:F304"/>
    <mergeCell ref="B259:F259"/>
    <mergeCell ref="B261:F261"/>
    <mergeCell ref="B265:F265"/>
    <mergeCell ref="B218:F218"/>
    <mergeCell ref="B219:F219"/>
    <mergeCell ref="B220:F220"/>
    <mergeCell ref="B222:F222"/>
    <mergeCell ref="B213:F213"/>
    <mergeCell ref="B192:F192"/>
    <mergeCell ref="B195:F195"/>
    <mergeCell ref="B199:F199"/>
    <mergeCell ref="B203:F203"/>
    <mergeCell ref="B226:F226"/>
    <mergeCell ref="B230:F230"/>
    <mergeCell ref="B233:F233"/>
    <mergeCell ref="B235:F235"/>
    <mergeCell ref="B241:F241"/>
    <mergeCell ref="B244:F244"/>
    <mergeCell ref="B247:F247"/>
    <mergeCell ref="B255:F255"/>
    <mergeCell ref="B258:F258"/>
    <mergeCell ref="B177:F177"/>
    <mergeCell ref="B181:F181"/>
    <mergeCell ref="B184:F184"/>
    <mergeCell ref="B186:F186"/>
    <mergeCell ref="B120:F120"/>
    <mergeCell ref="B106:F106"/>
    <mergeCell ref="B107:F107"/>
    <mergeCell ref="B123:F123"/>
    <mergeCell ref="B128:F128"/>
    <mergeCell ref="B131:F131"/>
    <mergeCell ref="B133:F133"/>
    <mergeCell ref="B135:F135"/>
    <mergeCell ref="B139:F139"/>
    <mergeCell ref="B143:F143"/>
    <mergeCell ref="B146:F146"/>
    <mergeCell ref="B148:F148"/>
    <mergeCell ref="B115:F115"/>
    <mergeCell ref="H8:H17"/>
    <mergeCell ref="B16:F16"/>
    <mergeCell ref="B18:F18"/>
    <mergeCell ref="B19:F19"/>
    <mergeCell ref="B68:F68"/>
    <mergeCell ref="B69:F69"/>
    <mergeCell ref="B70:F70"/>
    <mergeCell ref="B73:F73"/>
    <mergeCell ref="B75:F75"/>
    <mergeCell ref="B30:F30"/>
    <mergeCell ref="B42:F42"/>
    <mergeCell ref="B46:F46"/>
    <mergeCell ref="B51:F51"/>
    <mergeCell ref="B55:F55"/>
    <mergeCell ref="B63:F63"/>
    <mergeCell ref="G107:G349"/>
    <mergeCell ref="A1:G1"/>
    <mergeCell ref="A2:G2"/>
    <mergeCell ref="A3:G3"/>
    <mergeCell ref="A4:G4"/>
    <mergeCell ref="A5:G5"/>
    <mergeCell ref="B7:F7"/>
    <mergeCell ref="B37:F37"/>
    <mergeCell ref="G20:G105"/>
    <mergeCell ref="B132:F132"/>
    <mergeCell ref="B20:F20"/>
    <mergeCell ref="B21:F21"/>
    <mergeCell ref="B22:F22"/>
    <mergeCell ref="B25:F25"/>
    <mergeCell ref="B8:F8"/>
    <mergeCell ref="G8:G18"/>
    <mergeCell ref="B81:F81"/>
    <mergeCell ref="B84:F84"/>
    <mergeCell ref="B87:F87"/>
    <mergeCell ref="B98:F98"/>
    <mergeCell ref="B104:F104"/>
    <mergeCell ref="B108:F108"/>
    <mergeCell ref="B109:F109"/>
    <mergeCell ref="B111:F111"/>
    <mergeCell ref="A452:F452"/>
    <mergeCell ref="A453:F453"/>
    <mergeCell ref="A454:F454"/>
    <mergeCell ref="A455:F455"/>
    <mergeCell ref="A456:F456"/>
    <mergeCell ref="B444:F444"/>
    <mergeCell ref="B439:F439"/>
    <mergeCell ref="B383:F383"/>
    <mergeCell ref="B407:F407"/>
    <mergeCell ref="B365:F365"/>
    <mergeCell ref="B374:F374"/>
    <mergeCell ref="B377:F377"/>
    <mergeCell ref="B420:F420"/>
    <mergeCell ref="B433:F433"/>
    <mergeCell ref="A449:F449"/>
    <mergeCell ref="A450:F450"/>
    <mergeCell ref="A451:F451"/>
    <mergeCell ref="G365:G443"/>
    <mergeCell ref="G445:G448"/>
  </mergeCells>
  <phoneticPr fontId="21" type="noConversion"/>
  <printOptions horizontalCentered="1"/>
  <pageMargins left="0.43307086614173229" right="0.43307086614173229" top="0.51181102362204722" bottom="0.55118110236220474" header="0" footer="0"/>
  <pageSetup scale="61" fitToHeight="26" orientation="portrait" r:id="rId1"/>
  <rowBreaks count="12" manualBreakCount="12">
    <brk id="36" max="6" man="1"/>
    <brk id="67" max="6" man="1"/>
    <brk id="92" max="6" man="1"/>
    <brk id="130" max="6" man="1"/>
    <brk id="165" max="6" man="1"/>
    <brk id="201" max="6" man="1"/>
    <brk id="246" max="6" man="1"/>
    <brk id="278" max="6" man="1"/>
    <brk id="322" max="6" man="1"/>
    <brk id="354" max="6" man="1"/>
    <brk id="397" max="6" man="1"/>
    <brk id="43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CANTIDADES DE OBRA</vt:lpstr>
      <vt:lpstr>LISTADO DE CANT DIC NUEVO</vt:lpstr>
      <vt:lpstr>'CANTIDADES DE OBRA'!Print_Area</vt:lpstr>
      <vt:lpstr>'LISTADO DE CANT DIC NUEVO'!Print_Area</vt:lpstr>
      <vt:lpstr>'LISTADO DE CANT DIC NUEVO'!Print_Titles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Alejandra Pérez</dc:creator>
  <cp:keywords/>
  <dc:description/>
  <cp:lastModifiedBy>Alejandra María Pérez Castillo</cp:lastModifiedBy>
  <cp:revision/>
  <cp:lastPrinted>2024-01-05T15:39:54Z</cp:lastPrinted>
  <dcterms:created xsi:type="dcterms:W3CDTF">2023-04-27T04:06:01Z</dcterms:created>
  <dcterms:modified xsi:type="dcterms:W3CDTF">2024-01-23T21:43:28Z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2023-04-27T04:45:10Z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99138a11-95d4-4e74-aced-4a893d721b20</vt:lpwstr>
  </property>
  <property fmtid="{D5CDD505-2E9C-101B-9397-08002B2CF9AE}" pid="8" name="MSIP_Label_1127a2b6-15f0-419d-9b28-c70a2bd9d8e7_ContentBits">
    <vt:lpwstr>0</vt:lpwstr>
  </property>
</Properties>
</file>